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https://d.docs.live.net/feb117951333001f/Documents/Hasiči/Peněžní deník/"/>
    </mc:Choice>
  </mc:AlternateContent>
  <xr:revisionPtr revIDLastSave="45" documentId="8_{4B70261F-C8ED-4984-8CD3-D1614FE1A043}" xr6:coauthVersionLast="47" xr6:coauthVersionMax="47" xr10:uidLastSave="{AB541037-37AD-475D-8259-135BA577C3F2}"/>
  <bookViews>
    <workbookView xWindow="-51720" yWindow="-3120" windowWidth="51840" windowHeight="21240" xr2:uid="{00000000-000D-0000-FFFF-FFFF00000000}"/>
  </bookViews>
  <sheets>
    <sheet name="Instrukce" sheetId="55" r:id="rId1"/>
    <sheet name="Historie verzí" sheetId="66" r:id="rId2"/>
    <sheet name="Základní údaje" sheetId="56" r:id="rId3"/>
    <sheet name="Deník" sheetId="1" r:id="rId4"/>
    <sheet name="Pokladní doklad" sheetId="69" r:id="rId5"/>
    <sheet name="Výčetka" sheetId="68" r:id="rId6"/>
    <sheet name="Evidence DKP" sheetId="67" r:id="rId7"/>
    <sheet name="Přehled údajů k přiznání" sheetId="51" r:id="rId8"/>
    <sheet name="Přehled o majetku a závazcích" sheetId="65" r:id="rId9"/>
    <sheet name="Tisk deníku" sheetId="52" r:id="rId10"/>
    <sheet name="str 1" sheetId="57" r:id="rId11"/>
    <sheet name="str 2" sheetId="58" r:id="rId12"/>
    <sheet name="str 3" sheetId="59" r:id="rId13"/>
    <sheet name="str 4" sheetId="60" r:id="rId14"/>
    <sheet name="str 5" sheetId="61" r:id="rId15"/>
    <sheet name="str 6" sheetId="62" r:id="rId16"/>
    <sheet name="str 7" sheetId="63" r:id="rId17"/>
    <sheet name="str 8" sheetId="64" r:id="rId18"/>
    <sheet name="Povolené hodnoty" sheetId="50" r:id="rId19"/>
  </sheets>
  <definedNames>
    <definedName name="_xlnm._FilterDatabase" localSheetId="3" hidden="1">Deník!$A$4:$AG$608</definedName>
    <definedName name="_xlnm._FilterDatabase" localSheetId="18" hidden="1">'Povolené hodnoty'!#REF!</definedName>
    <definedName name="datumovka">Deník!$A$6:$B$605</definedName>
    <definedName name="Klasifikace">'Povolené hodnoty'!$B$3:$B$6</definedName>
    <definedName name="_xlnm.Print_Area" localSheetId="1">'Historie verzí'!$A$1:$C$52</definedName>
    <definedName name="_xlnm.Print_Area" localSheetId="0">Instrukce!$B$2:$B$12</definedName>
    <definedName name="_xlnm.Print_Area" localSheetId="4">'Pokladní doklad'!$B$8:$G$21</definedName>
    <definedName name="_xlnm.Print_Area" localSheetId="8">'Přehled o majetku a závazcích'!$A$1:$H$33</definedName>
    <definedName name="_xlnm.Print_Area" localSheetId="7">'Přehled údajů k přiznání'!$B$2:$H$51</definedName>
    <definedName name="_xlnm.Print_Area" localSheetId="10">'str 1'!$A$1:$L$58</definedName>
    <definedName name="_xlnm.Print_Area" localSheetId="11">'str 2'!$A$1:$F$33</definedName>
    <definedName name="_xlnm.Print_Area" localSheetId="12">'str 3'!$A$1:$E$42</definedName>
    <definedName name="_xlnm.Print_Area" localSheetId="13">'str 4'!$A$1:$F$32</definedName>
    <definedName name="_xlnm.Print_Area" localSheetId="14">'str 5'!$A$1:$G$45</definedName>
    <definedName name="_xlnm.Print_Area" localSheetId="15">'str 6'!$A$1:$E$39</definedName>
    <definedName name="_xlnm.Print_Area" localSheetId="16">'str 7'!$A$1:$D$43</definedName>
    <definedName name="_xlnm.Print_Area" localSheetId="17">'str 8'!$A$1:$G$54</definedName>
    <definedName name="_xlnm.Print_Area" localSheetId="9">'Tisk deníku'!$A$2:$AB$40</definedName>
    <definedName name="Označení">'Povolené hodnoty'!$D$3:$D$16</definedName>
    <definedName name="pokladna">Deník!$C$6:$M$605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69" l="1"/>
  <c r="B12" i="69"/>
  <c r="B11" i="69"/>
  <c r="B10" i="69"/>
  <c r="F8" i="69"/>
  <c r="C5" i="69"/>
  <c r="C4" i="69"/>
  <c r="C3" i="69"/>
  <c r="B13" i="55"/>
  <c r="E14" i="51"/>
  <c r="B15" i="69" l="1"/>
  <c r="B8" i="69"/>
  <c r="E9" i="69" s="1"/>
  <c r="F21" i="69"/>
  <c r="B17" i="69" l="1"/>
  <c r="C18" i="69"/>
  <c r="C19" i="69"/>
  <c r="B21" i="69"/>
  <c r="D21" i="69"/>
  <c r="W16" i="69" l="1"/>
  <c r="W11" i="69" s="1"/>
  <c r="W10" i="69"/>
  <c r="Y11" i="69" l="1"/>
  <c r="W9" i="69"/>
  <c r="X9" i="69" s="1"/>
  <c r="W12" i="69"/>
  <c r="X12" i="69" s="1"/>
  <c r="W14" i="69"/>
  <c r="Y14" i="69" s="1"/>
  <c r="W13" i="69"/>
  <c r="X13" i="69" s="1"/>
  <c r="X11" i="69"/>
  <c r="X10" i="69"/>
  <c r="X14" i="69" l="1"/>
  <c r="Y16" i="69" s="1"/>
  <c r="Y18" i="69" l="1"/>
  <c r="Y17" i="69"/>
  <c r="Y20" i="69"/>
  <c r="Y19" i="69"/>
  <c r="Y21" i="69"/>
  <c r="D17" i="69" l="1"/>
  <c r="V605" i="1"/>
  <c r="U605" i="1"/>
  <c r="V604" i="1"/>
  <c r="U604" i="1"/>
  <c r="V603" i="1"/>
  <c r="U603" i="1"/>
  <c r="V602" i="1"/>
  <c r="U602" i="1"/>
  <c r="V601" i="1"/>
  <c r="U601" i="1"/>
  <c r="V600" i="1"/>
  <c r="U600" i="1"/>
  <c r="V599" i="1"/>
  <c r="U599" i="1"/>
  <c r="V598" i="1"/>
  <c r="U598" i="1"/>
  <c r="V597" i="1"/>
  <c r="U597" i="1"/>
  <c r="V596" i="1"/>
  <c r="U596" i="1"/>
  <c r="V595" i="1"/>
  <c r="U595" i="1"/>
  <c r="V594" i="1"/>
  <c r="U594" i="1"/>
  <c r="V593" i="1"/>
  <c r="U593" i="1"/>
  <c r="V592" i="1"/>
  <c r="U592" i="1"/>
  <c r="V591" i="1"/>
  <c r="U591" i="1"/>
  <c r="V590" i="1"/>
  <c r="U590" i="1"/>
  <c r="V589" i="1"/>
  <c r="U589" i="1"/>
  <c r="V588" i="1"/>
  <c r="U588" i="1"/>
  <c r="V587" i="1"/>
  <c r="U587" i="1"/>
  <c r="V586" i="1"/>
  <c r="U586" i="1"/>
  <c r="V585" i="1"/>
  <c r="U585" i="1"/>
  <c r="V584" i="1"/>
  <c r="U584" i="1"/>
  <c r="V583" i="1"/>
  <c r="U583" i="1"/>
  <c r="V582" i="1"/>
  <c r="U582" i="1"/>
  <c r="V581" i="1"/>
  <c r="U581" i="1"/>
  <c r="V580" i="1"/>
  <c r="U580" i="1"/>
  <c r="V579" i="1"/>
  <c r="U579" i="1"/>
  <c r="V578" i="1"/>
  <c r="U578" i="1"/>
  <c r="V577" i="1"/>
  <c r="U577" i="1"/>
  <c r="V576" i="1"/>
  <c r="U576" i="1"/>
  <c r="V575" i="1"/>
  <c r="U575" i="1"/>
  <c r="V574" i="1"/>
  <c r="U574" i="1"/>
  <c r="V573" i="1"/>
  <c r="U573" i="1"/>
  <c r="V572" i="1"/>
  <c r="U572" i="1"/>
  <c r="V571" i="1"/>
  <c r="U571" i="1"/>
  <c r="V570" i="1"/>
  <c r="U570" i="1"/>
  <c r="V569" i="1"/>
  <c r="U569" i="1"/>
  <c r="V568" i="1"/>
  <c r="U568" i="1"/>
  <c r="V567" i="1"/>
  <c r="U567" i="1"/>
  <c r="V566" i="1"/>
  <c r="U566" i="1"/>
  <c r="V565" i="1"/>
  <c r="U565" i="1"/>
  <c r="V564" i="1"/>
  <c r="U564" i="1"/>
  <c r="V563" i="1"/>
  <c r="U563" i="1"/>
  <c r="V562" i="1"/>
  <c r="U562" i="1"/>
  <c r="V561" i="1"/>
  <c r="U561" i="1"/>
  <c r="V560" i="1"/>
  <c r="U560" i="1"/>
  <c r="V559" i="1"/>
  <c r="U559" i="1"/>
  <c r="V558" i="1"/>
  <c r="U558" i="1"/>
  <c r="V557" i="1"/>
  <c r="U557" i="1"/>
  <c r="V556" i="1"/>
  <c r="U556" i="1"/>
  <c r="V555" i="1"/>
  <c r="U555" i="1"/>
  <c r="V554" i="1"/>
  <c r="U554" i="1"/>
  <c r="V553" i="1"/>
  <c r="U553" i="1"/>
  <c r="V552" i="1"/>
  <c r="U552" i="1"/>
  <c r="V551" i="1"/>
  <c r="U551" i="1"/>
  <c r="V550" i="1"/>
  <c r="U550" i="1"/>
  <c r="V549" i="1"/>
  <c r="U549" i="1"/>
  <c r="V548" i="1"/>
  <c r="U548" i="1"/>
  <c r="V547" i="1"/>
  <c r="U547" i="1"/>
  <c r="V546" i="1"/>
  <c r="U546" i="1"/>
  <c r="V545" i="1"/>
  <c r="U545" i="1"/>
  <c r="V544" i="1"/>
  <c r="U544" i="1"/>
  <c r="V543" i="1"/>
  <c r="U543" i="1"/>
  <c r="V542" i="1"/>
  <c r="U542" i="1"/>
  <c r="V541" i="1"/>
  <c r="U541" i="1"/>
  <c r="V540" i="1"/>
  <c r="U540" i="1"/>
  <c r="V539" i="1"/>
  <c r="U539" i="1"/>
  <c r="V538" i="1"/>
  <c r="U538" i="1"/>
  <c r="V537" i="1"/>
  <c r="U537" i="1"/>
  <c r="V536" i="1"/>
  <c r="U536" i="1"/>
  <c r="V535" i="1"/>
  <c r="U535" i="1"/>
  <c r="V534" i="1"/>
  <c r="U534" i="1"/>
  <c r="V533" i="1"/>
  <c r="U533" i="1"/>
  <c r="V532" i="1"/>
  <c r="U532" i="1"/>
  <c r="V531" i="1"/>
  <c r="U531" i="1"/>
  <c r="V530" i="1"/>
  <c r="U530" i="1"/>
  <c r="V529" i="1"/>
  <c r="U529" i="1"/>
  <c r="V528" i="1"/>
  <c r="U528" i="1"/>
  <c r="V527" i="1"/>
  <c r="U527" i="1"/>
  <c r="V526" i="1"/>
  <c r="U526" i="1"/>
  <c r="V525" i="1"/>
  <c r="U525" i="1"/>
  <c r="V524" i="1"/>
  <c r="U524" i="1"/>
  <c r="V523" i="1"/>
  <c r="U523" i="1"/>
  <c r="V522" i="1"/>
  <c r="U522" i="1"/>
  <c r="V521" i="1"/>
  <c r="U521" i="1"/>
  <c r="V520" i="1"/>
  <c r="U520" i="1"/>
  <c r="V519" i="1"/>
  <c r="U519" i="1"/>
  <c r="V518" i="1"/>
  <c r="U518" i="1"/>
  <c r="V517" i="1"/>
  <c r="U517" i="1"/>
  <c r="V516" i="1"/>
  <c r="U516" i="1"/>
  <c r="V515" i="1"/>
  <c r="U515" i="1"/>
  <c r="V514" i="1"/>
  <c r="U514" i="1"/>
  <c r="V513" i="1"/>
  <c r="U513" i="1"/>
  <c r="V512" i="1"/>
  <c r="U512" i="1"/>
  <c r="V511" i="1"/>
  <c r="U511" i="1"/>
  <c r="V510" i="1"/>
  <c r="U510" i="1"/>
  <c r="V509" i="1"/>
  <c r="U509" i="1"/>
  <c r="V508" i="1"/>
  <c r="U508" i="1"/>
  <c r="V507" i="1"/>
  <c r="U507" i="1"/>
  <c r="V506" i="1"/>
  <c r="U506" i="1"/>
  <c r="V505" i="1"/>
  <c r="U505" i="1"/>
  <c r="V504" i="1"/>
  <c r="U504" i="1"/>
  <c r="V503" i="1"/>
  <c r="U503" i="1"/>
  <c r="V502" i="1"/>
  <c r="U502" i="1"/>
  <c r="V501" i="1"/>
  <c r="U501" i="1"/>
  <c r="V500" i="1"/>
  <c r="U500" i="1"/>
  <c r="V499" i="1"/>
  <c r="U499" i="1"/>
  <c r="V498" i="1"/>
  <c r="U498" i="1"/>
  <c r="V497" i="1"/>
  <c r="U497" i="1"/>
  <c r="V496" i="1"/>
  <c r="U496" i="1"/>
  <c r="V495" i="1"/>
  <c r="U495" i="1"/>
  <c r="V494" i="1"/>
  <c r="U494" i="1"/>
  <c r="V493" i="1"/>
  <c r="U493" i="1"/>
  <c r="V492" i="1"/>
  <c r="U492" i="1"/>
  <c r="V491" i="1"/>
  <c r="U491" i="1"/>
  <c r="V490" i="1"/>
  <c r="U490" i="1"/>
  <c r="V489" i="1"/>
  <c r="U489" i="1"/>
  <c r="V488" i="1"/>
  <c r="U488" i="1"/>
  <c r="V487" i="1"/>
  <c r="U487" i="1"/>
  <c r="V486" i="1"/>
  <c r="U486" i="1"/>
  <c r="V485" i="1"/>
  <c r="U485" i="1"/>
  <c r="V484" i="1"/>
  <c r="U484" i="1"/>
  <c r="V483" i="1"/>
  <c r="U483" i="1"/>
  <c r="V482" i="1"/>
  <c r="U482" i="1"/>
  <c r="V481" i="1"/>
  <c r="U481" i="1"/>
  <c r="V480" i="1"/>
  <c r="U480" i="1"/>
  <c r="V479" i="1"/>
  <c r="U479" i="1"/>
  <c r="V478" i="1"/>
  <c r="U478" i="1"/>
  <c r="V477" i="1"/>
  <c r="U477" i="1"/>
  <c r="V476" i="1"/>
  <c r="U476" i="1"/>
  <c r="V475" i="1"/>
  <c r="U475" i="1"/>
  <c r="V474" i="1"/>
  <c r="U474" i="1"/>
  <c r="V473" i="1"/>
  <c r="U473" i="1"/>
  <c r="V472" i="1"/>
  <c r="U472" i="1"/>
  <c r="V471" i="1"/>
  <c r="U471" i="1"/>
  <c r="V470" i="1"/>
  <c r="U470" i="1"/>
  <c r="V469" i="1"/>
  <c r="U469" i="1"/>
  <c r="V468" i="1"/>
  <c r="U468" i="1"/>
  <c r="V467" i="1"/>
  <c r="U467" i="1"/>
  <c r="V466" i="1"/>
  <c r="U466" i="1"/>
  <c r="V465" i="1"/>
  <c r="U465" i="1"/>
  <c r="V464" i="1"/>
  <c r="U464" i="1"/>
  <c r="V463" i="1"/>
  <c r="U463" i="1"/>
  <c r="V462" i="1"/>
  <c r="U462" i="1"/>
  <c r="V461" i="1"/>
  <c r="U461" i="1"/>
  <c r="V460" i="1"/>
  <c r="U460" i="1"/>
  <c r="V459" i="1"/>
  <c r="U459" i="1"/>
  <c r="V458" i="1"/>
  <c r="U458" i="1"/>
  <c r="V457" i="1"/>
  <c r="U457" i="1"/>
  <c r="V456" i="1"/>
  <c r="U456" i="1"/>
  <c r="V455" i="1"/>
  <c r="U455" i="1"/>
  <c r="V454" i="1"/>
  <c r="U454" i="1"/>
  <c r="V453" i="1"/>
  <c r="U453" i="1"/>
  <c r="V452" i="1"/>
  <c r="U452" i="1"/>
  <c r="V451" i="1"/>
  <c r="U451" i="1"/>
  <c r="V450" i="1"/>
  <c r="U450" i="1"/>
  <c r="V449" i="1"/>
  <c r="U449" i="1"/>
  <c r="V448" i="1"/>
  <c r="U448" i="1"/>
  <c r="V447" i="1"/>
  <c r="U447" i="1"/>
  <c r="V446" i="1"/>
  <c r="U446" i="1"/>
  <c r="V445" i="1"/>
  <c r="U445" i="1"/>
  <c r="V444" i="1"/>
  <c r="U444" i="1"/>
  <c r="V443" i="1"/>
  <c r="U443" i="1"/>
  <c r="V442" i="1"/>
  <c r="U442" i="1"/>
  <c r="V441" i="1"/>
  <c r="U441" i="1"/>
  <c r="V440" i="1"/>
  <c r="U440" i="1"/>
  <c r="V439" i="1"/>
  <c r="U439" i="1"/>
  <c r="V438" i="1"/>
  <c r="U438" i="1"/>
  <c r="V437" i="1"/>
  <c r="U437" i="1"/>
  <c r="V436" i="1"/>
  <c r="U436" i="1"/>
  <c r="V435" i="1"/>
  <c r="U435" i="1"/>
  <c r="V434" i="1"/>
  <c r="U434" i="1"/>
  <c r="V433" i="1"/>
  <c r="U433" i="1"/>
  <c r="V432" i="1"/>
  <c r="U432" i="1"/>
  <c r="V431" i="1"/>
  <c r="U431" i="1"/>
  <c r="V430" i="1"/>
  <c r="U430" i="1"/>
  <c r="V429" i="1"/>
  <c r="U429" i="1"/>
  <c r="V428" i="1"/>
  <c r="U428" i="1"/>
  <c r="V427" i="1"/>
  <c r="U427" i="1"/>
  <c r="V426" i="1"/>
  <c r="U426" i="1"/>
  <c r="V425" i="1"/>
  <c r="U425" i="1"/>
  <c r="V424" i="1"/>
  <c r="U424" i="1"/>
  <c r="V423" i="1"/>
  <c r="U423" i="1"/>
  <c r="V422" i="1"/>
  <c r="U422" i="1"/>
  <c r="V421" i="1"/>
  <c r="U421" i="1"/>
  <c r="V420" i="1"/>
  <c r="U420" i="1"/>
  <c r="V419" i="1"/>
  <c r="U419" i="1"/>
  <c r="V418" i="1"/>
  <c r="U418" i="1"/>
  <c r="V417" i="1"/>
  <c r="U417" i="1"/>
  <c r="V416" i="1"/>
  <c r="U416" i="1"/>
  <c r="V415" i="1"/>
  <c r="U415" i="1"/>
  <c r="V414" i="1"/>
  <c r="U414" i="1"/>
  <c r="V413" i="1"/>
  <c r="U413" i="1"/>
  <c r="V412" i="1"/>
  <c r="U412" i="1"/>
  <c r="V411" i="1"/>
  <c r="U411" i="1"/>
  <c r="V410" i="1"/>
  <c r="U410" i="1"/>
  <c r="V409" i="1"/>
  <c r="U409" i="1"/>
  <c r="V408" i="1"/>
  <c r="U408" i="1"/>
  <c r="V407" i="1"/>
  <c r="U407" i="1"/>
  <c r="V406" i="1"/>
  <c r="U406" i="1"/>
  <c r="V405" i="1"/>
  <c r="U405" i="1"/>
  <c r="V404" i="1"/>
  <c r="U404" i="1"/>
  <c r="V403" i="1"/>
  <c r="U403" i="1"/>
  <c r="V402" i="1"/>
  <c r="U402" i="1"/>
  <c r="V401" i="1"/>
  <c r="U401" i="1"/>
  <c r="V400" i="1"/>
  <c r="U400" i="1"/>
  <c r="V399" i="1"/>
  <c r="U399" i="1"/>
  <c r="V398" i="1"/>
  <c r="U398" i="1"/>
  <c r="V397" i="1"/>
  <c r="U397" i="1"/>
  <c r="V396" i="1"/>
  <c r="U396" i="1"/>
  <c r="V395" i="1"/>
  <c r="U395" i="1"/>
  <c r="V394" i="1"/>
  <c r="U394" i="1"/>
  <c r="V393" i="1"/>
  <c r="U393" i="1"/>
  <c r="V392" i="1"/>
  <c r="U392" i="1"/>
  <c r="V391" i="1"/>
  <c r="U391" i="1"/>
  <c r="V390" i="1"/>
  <c r="U390" i="1"/>
  <c r="V389" i="1"/>
  <c r="U389" i="1"/>
  <c r="V388" i="1"/>
  <c r="U388" i="1"/>
  <c r="V387" i="1"/>
  <c r="U387" i="1"/>
  <c r="V386" i="1"/>
  <c r="U386" i="1"/>
  <c r="V385" i="1"/>
  <c r="U385" i="1"/>
  <c r="V384" i="1"/>
  <c r="U384" i="1"/>
  <c r="V383" i="1"/>
  <c r="U383" i="1"/>
  <c r="V382" i="1"/>
  <c r="U382" i="1"/>
  <c r="V381" i="1"/>
  <c r="U381" i="1"/>
  <c r="V380" i="1"/>
  <c r="U380" i="1"/>
  <c r="V379" i="1"/>
  <c r="U379" i="1"/>
  <c r="V378" i="1"/>
  <c r="U378" i="1"/>
  <c r="V377" i="1"/>
  <c r="U377" i="1"/>
  <c r="V376" i="1"/>
  <c r="U376" i="1"/>
  <c r="V375" i="1"/>
  <c r="U375" i="1"/>
  <c r="V374" i="1"/>
  <c r="U374" i="1"/>
  <c r="V373" i="1"/>
  <c r="U373" i="1"/>
  <c r="V372" i="1"/>
  <c r="U372" i="1"/>
  <c r="V371" i="1"/>
  <c r="U371" i="1"/>
  <c r="V370" i="1"/>
  <c r="U370" i="1"/>
  <c r="V369" i="1"/>
  <c r="U369" i="1"/>
  <c r="V368" i="1"/>
  <c r="U368" i="1"/>
  <c r="V367" i="1"/>
  <c r="U367" i="1"/>
  <c r="V366" i="1"/>
  <c r="U366" i="1"/>
  <c r="V365" i="1"/>
  <c r="U365" i="1"/>
  <c r="V364" i="1"/>
  <c r="U364" i="1"/>
  <c r="V363" i="1"/>
  <c r="U363" i="1"/>
  <c r="V362" i="1"/>
  <c r="U362" i="1"/>
  <c r="V361" i="1"/>
  <c r="U361" i="1"/>
  <c r="V360" i="1"/>
  <c r="U360" i="1"/>
  <c r="V359" i="1"/>
  <c r="U359" i="1"/>
  <c r="V358" i="1"/>
  <c r="U358" i="1"/>
  <c r="V357" i="1"/>
  <c r="U357" i="1"/>
  <c r="V356" i="1"/>
  <c r="U356" i="1"/>
  <c r="V355" i="1"/>
  <c r="U355" i="1"/>
  <c r="V354" i="1"/>
  <c r="U354" i="1"/>
  <c r="V353" i="1"/>
  <c r="U353" i="1"/>
  <c r="V352" i="1"/>
  <c r="U352" i="1"/>
  <c r="V351" i="1"/>
  <c r="U351" i="1"/>
  <c r="V350" i="1"/>
  <c r="U350" i="1"/>
  <c r="V349" i="1"/>
  <c r="U349" i="1"/>
  <c r="V348" i="1"/>
  <c r="U348" i="1"/>
  <c r="V347" i="1"/>
  <c r="U347" i="1"/>
  <c r="V346" i="1"/>
  <c r="U346" i="1"/>
  <c r="V345" i="1"/>
  <c r="U345" i="1"/>
  <c r="V344" i="1"/>
  <c r="U344" i="1"/>
  <c r="V343" i="1"/>
  <c r="U343" i="1"/>
  <c r="V342" i="1"/>
  <c r="U342" i="1"/>
  <c r="V341" i="1"/>
  <c r="U341" i="1"/>
  <c r="V340" i="1"/>
  <c r="U340" i="1"/>
  <c r="V339" i="1"/>
  <c r="U339" i="1"/>
  <c r="V338" i="1"/>
  <c r="U338" i="1"/>
  <c r="V337" i="1"/>
  <c r="U337" i="1"/>
  <c r="V336" i="1"/>
  <c r="U336" i="1"/>
  <c r="V335" i="1"/>
  <c r="U335" i="1"/>
  <c r="V334" i="1"/>
  <c r="U334" i="1"/>
  <c r="V333" i="1"/>
  <c r="U333" i="1"/>
  <c r="V332" i="1"/>
  <c r="U332" i="1"/>
  <c r="V331" i="1"/>
  <c r="U331" i="1"/>
  <c r="V330" i="1"/>
  <c r="U330" i="1"/>
  <c r="V329" i="1"/>
  <c r="U329" i="1"/>
  <c r="V328" i="1"/>
  <c r="U328" i="1"/>
  <c r="V327" i="1"/>
  <c r="U327" i="1"/>
  <c r="V326" i="1"/>
  <c r="U326" i="1"/>
  <c r="V325" i="1"/>
  <c r="U325" i="1"/>
  <c r="V324" i="1"/>
  <c r="U324" i="1"/>
  <c r="V323" i="1"/>
  <c r="U323" i="1"/>
  <c r="V322" i="1"/>
  <c r="U322" i="1"/>
  <c r="V321" i="1"/>
  <c r="U321" i="1"/>
  <c r="V320" i="1"/>
  <c r="U320" i="1"/>
  <c r="V319" i="1"/>
  <c r="U319" i="1"/>
  <c r="V318" i="1"/>
  <c r="U318" i="1"/>
  <c r="V317" i="1"/>
  <c r="U317" i="1"/>
  <c r="V316" i="1"/>
  <c r="U316" i="1"/>
  <c r="V315" i="1"/>
  <c r="U315" i="1"/>
  <c r="V314" i="1"/>
  <c r="U314" i="1"/>
  <c r="V313" i="1"/>
  <c r="U313" i="1"/>
  <c r="V312" i="1"/>
  <c r="U312" i="1"/>
  <c r="V311" i="1"/>
  <c r="U311" i="1"/>
  <c r="V310" i="1"/>
  <c r="U310" i="1"/>
  <c r="V309" i="1"/>
  <c r="U309" i="1"/>
  <c r="V308" i="1"/>
  <c r="U308" i="1"/>
  <c r="V307" i="1"/>
  <c r="U307" i="1"/>
  <c r="V306" i="1"/>
  <c r="U306" i="1"/>
  <c r="V305" i="1"/>
  <c r="U305" i="1"/>
  <c r="V304" i="1"/>
  <c r="U304" i="1"/>
  <c r="V303" i="1"/>
  <c r="U303" i="1"/>
  <c r="V302" i="1"/>
  <c r="U302" i="1"/>
  <c r="V301" i="1"/>
  <c r="U301" i="1"/>
  <c r="V300" i="1"/>
  <c r="U300" i="1"/>
  <c r="V299" i="1"/>
  <c r="U299" i="1"/>
  <c r="V298" i="1"/>
  <c r="U298" i="1"/>
  <c r="V297" i="1"/>
  <c r="U297" i="1"/>
  <c r="V296" i="1"/>
  <c r="U296" i="1"/>
  <c r="V295" i="1"/>
  <c r="U295" i="1"/>
  <c r="V294" i="1"/>
  <c r="U294" i="1"/>
  <c r="V293" i="1"/>
  <c r="U293" i="1"/>
  <c r="V292" i="1"/>
  <c r="U292" i="1"/>
  <c r="V291" i="1"/>
  <c r="U291" i="1"/>
  <c r="V290" i="1"/>
  <c r="U290" i="1"/>
  <c r="V289" i="1"/>
  <c r="U289" i="1"/>
  <c r="V288" i="1"/>
  <c r="U288" i="1"/>
  <c r="V287" i="1"/>
  <c r="U287" i="1"/>
  <c r="V286" i="1"/>
  <c r="U286" i="1"/>
  <c r="V285" i="1"/>
  <c r="U285" i="1"/>
  <c r="V284" i="1"/>
  <c r="U284" i="1"/>
  <c r="V283" i="1"/>
  <c r="U283" i="1"/>
  <c r="V282" i="1"/>
  <c r="U282" i="1"/>
  <c r="V281" i="1"/>
  <c r="U281" i="1"/>
  <c r="V280" i="1"/>
  <c r="U280" i="1"/>
  <c r="V279" i="1"/>
  <c r="U279" i="1"/>
  <c r="V278" i="1"/>
  <c r="U278" i="1"/>
  <c r="V277" i="1"/>
  <c r="U277" i="1"/>
  <c r="V276" i="1"/>
  <c r="U276" i="1"/>
  <c r="V275" i="1"/>
  <c r="U275" i="1"/>
  <c r="V274" i="1"/>
  <c r="U274" i="1"/>
  <c r="V273" i="1"/>
  <c r="U273" i="1"/>
  <c r="V272" i="1"/>
  <c r="U272" i="1"/>
  <c r="V271" i="1"/>
  <c r="U271" i="1"/>
  <c r="V270" i="1"/>
  <c r="U270" i="1"/>
  <c r="V269" i="1"/>
  <c r="U269" i="1"/>
  <c r="V268" i="1"/>
  <c r="U268" i="1"/>
  <c r="V267" i="1"/>
  <c r="U267" i="1"/>
  <c r="V266" i="1"/>
  <c r="U266" i="1"/>
  <c r="V265" i="1"/>
  <c r="U265" i="1"/>
  <c r="V264" i="1"/>
  <c r="U264" i="1"/>
  <c r="V263" i="1"/>
  <c r="U263" i="1"/>
  <c r="V262" i="1"/>
  <c r="U262" i="1"/>
  <c r="V261" i="1"/>
  <c r="U261" i="1"/>
  <c r="V260" i="1"/>
  <c r="U260" i="1"/>
  <c r="V259" i="1"/>
  <c r="U259" i="1"/>
  <c r="V258" i="1"/>
  <c r="U258" i="1"/>
  <c r="V257" i="1"/>
  <c r="U257" i="1"/>
  <c r="V256" i="1"/>
  <c r="U256" i="1"/>
  <c r="V255" i="1"/>
  <c r="U255" i="1"/>
  <c r="V254" i="1"/>
  <c r="U254" i="1"/>
  <c r="V253" i="1"/>
  <c r="U253" i="1"/>
  <c r="V252" i="1"/>
  <c r="U252" i="1"/>
  <c r="V251" i="1"/>
  <c r="U251" i="1"/>
  <c r="V250" i="1"/>
  <c r="U250" i="1"/>
  <c r="V249" i="1"/>
  <c r="U249" i="1"/>
  <c r="V248" i="1"/>
  <c r="U248" i="1"/>
  <c r="V247" i="1"/>
  <c r="U247" i="1"/>
  <c r="V246" i="1"/>
  <c r="U246" i="1"/>
  <c r="V245" i="1"/>
  <c r="U245" i="1"/>
  <c r="V244" i="1"/>
  <c r="U244" i="1"/>
  <c r="V243" i="1"/>
  <c r="U243" i="1"/>
  <c r="V242" i="1"/>
  <c r="U242" i="1"/>
  <c r="V241" i="1"/>
  <c r="U241" i="1"/>
  <c r="V240" i="1"/>
  <c r="U240" i="1"/>
  <c r="V239" i="1"/>
  <c r="U239" i="1"/>
  <c r="V238" i="1"/>
  <c r="U238" i="1"/>
  <c r="V237" i="1"/>
  <c r="U237" i="1"/>
  <c r="V236" i="1"/>
  <c r="U236" i="1"/>
  <c r="V235" i="1"/>
  <c r="U235" i="1"/>
  <c r="V234" i="1"/>
  <c r="U234" i="1"/>
  <c r="V233" i="1"/>
  <c r="U233" i="1"/>
  <c r="V232" i="1"/>
  <c r="U232" i="1"/>
  <c r="V231" i="1"/>
  <c r="U231" i="1"/>
  <c r="V230" i="1"/>
  <c r="U230" i="1"/>
  <c r="V229" i="1"/>
  <c r="U229" i="1"/>
  <c r="V228" i="1"/>
  <c r="U228" i="1"/>
  <c r="V227" i="1"/>
  <c r="U227" i="1"/>
  <c r="V226" i="1"/>
  <c r="U226" i="1"/>
  <c r="V225" i="1"/>
  <c r="U225" i="1"/>
  <c r="V224" i="1"/>
  <c r="U224" i="1"/>
  <c r="V223" i="1"/>
  <c r="U223" i="1"/>
  <c r="V222" i="1"/>
  <c r="U222" i="1"/>
  <c r="V221" i="1"/>
  <c r="U221" i="1"/>
  <c r="V220" i="1"/>
  <c r="U220" i="1"/>
  <c r="V219" i="1"/>
  <c r="U219" i="1"/>
  <c r="V218" i="1"/>
  <c r="U218" i="1"/>
  <c r="V217" i="1"/>
  <c r="U217" i="1"/>
  <c r="V216" i="1"/>
  <c r="U216" i="1"/>
  <c r="V215" i="1"/>
  <c r="U215" i="1"/>
  <c r="V214" i="1"/>
  <c r="U214" i="1"/>
  <c r="V213" i="1"/>
  <c r="U213" i="1"/>
  <c r="V212" i="1"/>
  <c r="U212" i="1"/>
  <c r="V211" i="1"/>
  <c r="U211" i="1"/>
  <c r="V210" i="1"/>
  <c r="U210" i="1"/>
  <c r="V209" i="1"/>
  <c r="U209" i="1"/>
  <c r="V208" i="1"/>
  <c r="U208" i="1"/>
  <c r="V207" i="1"/>
  <c r="U207" i="1"/>
  <c r="V206" i="1"/>
  <c r="U206" i="1"/>
  <c r="V205" i="1"/>
  <c r="U205" i="1"/>
  <c r="V204" i="1"/>
  <c r="U204" i="1"/>
  <c r="V203" i="1"/>
  <c r="U203" i="1"/>
  <c r="V202" i="1"/>
  <c r="U202" i="1"/>
  <c r="V201" i="1"/>
  <c r="U201" i="1"/>
  <c r="V200" i="1"/>
  <c r="U200" i="1"/>
  <c r="V199" i="1"/>
  <c r="U199" i="1"/>
  <c r="V198" i="1"/>
  <c r="U198" i="1"/>
  <c r="V197" i="1"/>
  <c r="U197" i="1"/>
  <c r="V196" i="1"/>
  <c r="U196" i="1"/>
  <c r="V195" i="1"/>
  <c r="U195" i="1"/>
  <c r="V194" i="1"/>
  <c r="U194" i="1"/>
  <c r="V193" i="1"/>
  <c r="U193" i="1"/>
  <c r="V192" i="1"/>
  <c r="U192" i="1"/>
  <c r="V191" i="1"/>
  <c r="U191" i="1"/>
  <c r="V190" i="1"/>
  <c r="U190" i="1"/>
  <c r="V189" i="1"/>
  <c r="U189" i="1"/>
  <c r="V188" i="1"/>
  <c r="U188" i="1"/>
  <c r="V187" i="1"/>
  <c r="U187" i="1"/>
  <c r="V186" i="1"/>
  <c r="U186" i="1"/>
  <c r="V185" i="1"/>
  <c r="U185" i="1"/>
  <c r="V184" i="1"/>
  <c r="U184" i="1"/>
  <c r="V183" i="1"/>
  <c r="U183" i="1"/>
  <c r="V182" i="1"/>
  <c r="U182" i="1"/>
  <c r="V181" i="1"/>
  <c r="U181" i="1"/>
  <c r="V180" i="1"/>
  <c r="U180" i="1"/>
  <c r="V179" i="1"/>
  <c r="U179" i="1"/>
  <c r="V178" i="1"/>
  <c r="U178" i="1"/>
  <c r="V177" i="1"/>
  <c r="U177" i="1"/>
  <c r="V176" i="1"/>
  <c r="U176" i="1"/>
  <c r="V175" i="1"/>
  <c r="U175" i="1"/>
  <c r="V174" i="1"/>
  <c r="U174" i="1"/>
  <c r="V173" i="1"/>
  <c r="U173" i="1"/>
  <c r="V172" i="1"/>
  <c r="U172" i="1"/>
  <c r="V171" i="1"/>
  <c r="U171" i="1"/>
  <c r="V170" i="1"/>
  <c r="U170" i="1"/>
  <c r="V169" i="1"/>
  <c r="U169" i="1"/>
  <c r="V168" i="1"/>
  <c r="U168" i="1"/>
  <c r="V167" i="1"/>
  <c r="U167" i="1"/>
  <c r="V166" i="1"/>
  <c r="U166" i="1"/>
  <c r="V165" i="1"/>
  <c r="U165" i="1"/>
  <c r="V164" i="1"/>
  <c r="U164" i="1"/>
  <c r="V163" i="1"/>
  <c r="U163" i="1"/>
  <c r="V162" i="1"/>
  <c r="U162" i="1"/>
  <c r="V161" i="1"/>
  <c r="U161" i="1"/>
  <c r="V160" i="1"/>
  <c r="U160" i="1"/>
  <c r="V159" i="1"/>
  <c r="U159" i="1"/>
  <c r="V158" i="1"/>
  <c r="U158" i="1"/>
  <c r="V157" i="1"/>
  <c r="U157" i="1"/>
  <c r="V156" i="1"/>
  <c r="U156" i="1"/>
  <c r="V155" i="1"/>
  <c r="U155" i="1"/>
  <c r="V154" i="1"/>
  <c r="U154" i="1"/>
  <c r="V153" i="1"/>
  <c r="U153" i="1"/>
  <c r="V152" i="1"/>
  <c r="U152" i="1"/>
  <c r="V151" i="1"/>
  <c r="U151" i="1"/>
  <c r="V150" i="1"/>
  <c r="U150" i="1"/>
  <c r="V149" i="1"/>
  <c r="U149" i="1"/>
  <c r="V148" i="1"/>
  <c r="U148" i="1"/>
  <c r="V147" i="1"/>
  <c r="U147" i="1"/>
  <c r="V146" i="1"/>
  <c r="U146" i="1"/>
  <c r="V145" i="1"/>
  <c r="U145" i="1"/>
  <c r="V144" i="1"/>
  <c r="U144" i="1"/>
  <c r="V143" i="1"/>
  <c r="U143" i="1"/>
  <c r="V142" i="1"/>
  <c r="U142" i="1"/>
  <c r="V141" i="1"/>
  <c r="U141" i="1"/>
  <c r="V140" i="1"/>
  <c r="U140" i="1"/>
  <c r="V139" i="1"/>
  <c r="U139" i="1"/>
  <c r="V138" i="1"/>
  <c r="U138" i="1"/>
  <c r="V137" i="1"/>
  <c r="U137" i="1"/>
  <c r="V136" i="1"/>
  <c r="U136" i="1"/>
  <c r="V135" i="1"/>
  <c r="U135" i="1"/>
  <c r="V134" i="1"/>
  <c r="U134" i="1"/>
  <c r="V133" i="1"/>
  <c r="U133" i="1"/>
  <c r="V132" i="1"/>
  <c r="U132" i="1"/>
  <c r="V131" i="1"/>
  <c r="U131" i="1"/>
  <c r="V130" i="1"/>
  <c r="U130" i="1"/>
  <c r="V129" i="1"/>
  <c r="U129" i="1"/>
  <c r="V128" i="1"/>
  <c r="U128" i="1"/>
  <c r="V127" i="1"/>
  <c r="U127" i="1"/>
  <c r="V126" i="1"/>
  <c r="U126" i="1"/>
  <c r="V125" i="1"/>
  <c r="U125" i="1"/>
  <c r="V124" i="1"/>
  <c r="U124" i="1"/>
  <c r="V123" i="1"/>
  <c r="U123" i="1"/>
  <c r="V122" i="1"/>
  <c r="U122" i="1"/>
  <c r="V121" i="1"/>
  <c r="U121" i="1"/>
  <c r="V120" i="1"/>
  <c r="U120" i="1"/>
  <c r="V119" i="1"/>
  <c r="U119" i="1"/>
  <c r="V118" i="1"/>
  <c r="U118" i="1"/>
  <c r="V117" i="1"/>
  <c r="U117" i="1"/>
  <c r="V116" i="1"/>
  <c r="U116" i="1"/>
  <c r="V115" i="1"/>
  <c r="U115" i="1"/>
  <c r="V114" i="1"/>
  <c r="U114" i="1"/>
  <c r="V113" i="1"/>
  <c r="U113" i="1"/>
  <c r="V112" i="1"/>
  <c r="U112" i="1"/>
  <c r="V111" i="1"/>
  <c r="U111" i="1"/>
  <c r="V110" i="1"/>
  <c r="U110" i="1"/>
  <c r="V109" i="1"/>
  <c r="U109" i="1"/>
  <c r="V108" i="1"/>
  <c r="U108" i="1"/>
  <c r="V107" i="1"/>
  <c r="U107" i="1"/>
  <c r="V106" i="1"/>
  <c r="U106" i="1"/>
  <c r="V105" i="1"/>
  <c r="U105" i="1"/>
  <c r="V104" i="1"/>
  <c r="U104" i="1"/>
  <c r="V103" i="1"/>
  <c r="U103" i="1"/>
  <c r="V102" i="1"/>
  <c r="U102" i="1"/>
  <c r="V101" i="1"/>
  <c r="U101" i="1"/>
  <c r="V100" i="1"/>
  <c r="U100" i="1"/>
  <c r="V99" i="1"/>
  <c r="U99" i="1"/>
  <c r="V98" i="1"/>
  <c r="U98" i="1"/>
  <c r="V97" i="1"/>
  <c r="U97" i="1"/>
  <c r="V96" i="1"/>
  <c r="U96" i="1"/>
  <c r="V95" i="1"/>
  <c r="U95" i="1"/>
  <c r="V94" i="1"/>
  <c r="U94" i="1"/>
  <c r="V93" i="1"/>
  <c r="U93" i="1"/>
  <c r="V92" i="1"/>
  <c r="U92" i="1"/>
  <c r="V91" i="1"/>
  <c r="U91" i="1"/>
  <c r="V90" i="1"/>
  <c r="U90" i="1"/>
  <c r="V89" i="1"/>
  <c r="U89" i="1"/>
  <c r="V88" i="1"/>
  <c r="U88" i="1"/>
  <c r="V87" i="1"/>
  <c r="U87" i="1"/>
  <c r="V86" i="1"/>
  <c r="U86" i="1"/>
  <c r="V85" i="1"/>
  <c r="U85" i="1"/>
  <c r="V84" i="1"/>
  <c r="U84" i="1"/>
  <c r="V83" i="1"/>
  <c r="U83" i="1"/>
  <c r="V82" i="1"/>
  <c r="U82" i="1"/>
  <c r="V81" i="1"/>
  <c r="U81" i="1"/>
  <c r="V80" i="1"/>
  <c r="U80" i="1"/>
  <c r="V79" i="1"/>
  <c r="U79" i="1"/>
  <c r="V78" i="1"/>
  <c r="U78" i="1"/>
  <c r="V77" i="1"/>
  <c r="U77" i="1"/>
  <c r="V76" i="1"/>
  <c r="U76" i="1"/>
  <c r="V75" i="1"/>
  <c r="U75" i="1"/>
  <c r="V74" i="1"/>
  <c r="U74" i="1"/>
  <c r="V73" i="1"/>
  <c r="U73" i="1"/>
  <c r="V72" i="1"/>
  <c r="U72" i="1"/>
  <c r="V71" i="1"/>
  <c r="U71" i="1"/>
  <c r="V70" i="1"/>
  <c r="U70" i="1"/>
  <c r="V69" i="1"/>
  <c r="U69" i="1"/>
  <c r="V68" i="1"/>
  <c r="U68" i="1"/>
  <c r="V67" i="1"/>
  <c r="U67" i="1"/>
  <c r="V66" i="1"/>
  <c r="U66" i="1"/>
  <c r="V65" i="1"/>
  <c r="U65" i="1"/>
  <c r="V64" i="1"/>
  <c r="U64" i="1"/>
  <c r="V63" i="1"/>
  <c r="U63" i="1"/>
  <c r="V62" i="1"/>
  <c r="U62" i="1"/>
  <c r="V61" i="1"/>
  <c r="U61" i="1"/>
  <c r="V60" i="1"/>
  <c r="U60" i="1"/>
  <c r="V59" i="1"/>
  <c r="U59" i="1"/>
  <c r="V58" i="1"/>
  <c r="U58" i="1"/>
  <c r="V57" i="1"/>
  <c r="U57" i="1"/>
  <c r="V56" i="1"/>
  <c r="U56" i="1"/>
  <c r="V55" i="1"/>
  <c r="U55" i="1"/>
  <c r="V54" i="1"/>
  <c r="U54" i="1"/>
  <c r="V53" i="1"/>
  <c r="U53" i="1"/>
  <c r="V52" i="1"/>
  <c r="U52" i="1"/>
  <c r="V51" i="1"/>
  <c r="U51" i="1"/>
  <c r="V50" i="1"/>
  <c r="U50" i="1"/>
  <c r="V49" i="1"/>
  <c r="U49" i="1"/>
  <c r="V48" i="1"/>
  <c r="U48" i="1"/>
  <c r="V47" i="1"/>
  <c r="U47" i="1"/>
  <c r="V46" i="1"/>
  <c r="U46" i="1"/>
  <c r="V45" i="1"/>
  <c r="U45" i="1"/>
  <c r="V44" i="1"/>
  <c r="U44" i="1"/>
  <c r="V43" i="1"/>
  <c r="U43" i="1"/>
  <c r="V42" i="1"/>
  <c r="U42" i="1"/>
  <c r="V41" i="1"/>
  <c r="U41" i="1"/>
  <c r="V40" i="1"/>
  <c r="U40" i="1"/>
  <c r="V39" i="1"/>
  <c r="U39" i="1"/>
  <c r="V38" i="1"/>
  <c r="U38" i="1"/>
  <c r="V37" i="1"/>
  <c r="U37" i="1"/>
  <c r="V36" i="1"/>
  <c r="U36" i="1"/>
  <c r="V35" i="1"/>
  <c r="U35" i="1"/>
  <c r="V34" i="1"/>
  <c r="U34" i="1"/>
  <c r="V33" i="1"/>
  <c r="U33" i="1"/>
  <c r="V32" i="1"/>
  <c r="U32" i="1"/>
  <c r="V31" i="1"/>
  <c r="U31" i="1"/>
  <c r="V30" i="1"/>
  <c r="U30" i="1"/>
  <c r="V29" i="1"/>
  <c r="U29" i="1"/>
  <c r="V28" i="1"/>
  <c r="U28" i="1"/>
  <c r="V27" i="1"/>
  <c r="U27" i="1"/>
  <c r="V26" i="1"/>
  <c r="U26" i="1"/>
  <c r="V25" i="1"/>
  <c r="U25" i="1"/>
  <c r="V24" i="1"/>
  <c r="U24" i="1"/>
  <c r="V23" i="1"/>
  <c r="U23" i="1"/>
  <c r="V22" i="1"/>
  <c r="U22" i="1"/>
  <c r="V21" i="1"/>
  <c r="U21" i="1"/>
  <c r="V20" i="1"/>
  <c r="U20" i="1"/>
  <c r="V19" i="1"/>
  <c r="U19" i="1"/>
  <c r="V18" i="1"/>
  <c r="U18" i="1"/>
  <c r="V17" i="1"/>
  <c r="U17" i="1"/>
  <c r="V16" i="1"/>
  <c r="U16" i="1"/>
  <c r="V15" i="1"/>
  <c r="U15" i="1"/>
  <c r="V14" i="1"/>
  <c r="U14" i="1"/>
  <c r="V13" i="1"/>
  <c r="U13" i="1"/>
  <c r="V12" i="1"/>
  <c r="U12" i="1"/>
  <c r="V11" i="1"/>
  <c r="U11" i="1"/>
  <c r="V10" i="1"/>
  <c r="U10" i="1"/>
  <c r="V9" i="1"/>
  <c r="U9" i="1"/>
  <c r="V8" i="1"/>
  <c r="U8" i="1"/>
  <c r="V7" i="1"/>
  <c r="U7" i="1"/>
  <c r="V6" i="1"/>
  <c r="U6" i="1"/>
  <c r="C31" i="68"/>
  <c r="C30" i="68"/>
  <c r="C29" i="68"/>
  <c r="C28" i="68"/>
  <c r="C27" i="68"/>
  <c r="C26" i="68"/>
  <c r="C25" i="68"/>
  <c r="C24" i="68"/>
  <c r="C23" i="68"/>
  <c r="C22" i="68"/>
  <c r="C21" i="68"/>
  <c r="C20" i="68"/>
  <c r="G31" i="68"/>
  <c r="G30" i="68"/>
  <c r="G29" i="68"/>
  <c r="G28" i="68"/>
  <c r="G27" i="68"/>
  <c r="G26" i="68"/>
  <c r="G25" i="68"/>
  <c r="G24" i="68"/>
  <c r="G23" i="68"/>
  <c r="G22" i="68"/>
  <c r="G21" i="68"/>
  <c r="G20" i="68"/>
  <c r="K31" i="68"/>
  <c r="K30" i="68"/>
  <c r="K29" i="68"/>
  <c r="K28" i="68"/>
  <c r="K27" i="68"/>
  <c r="K26" i="68"/>
  <c r="K25" i="68"/>
  <c r="K24" i="68"/>
  <c r="K23" i="68"/>
  <c r="K22" i="68"/>
  <c r="K21" i="68"/>
  <c r="K20" i="68"/>
  <c r="O31" i="68"/>
  <c r="O30" i="68"/>
  <c r="O29" i="68"/>
  <c r="O28" i="68"/>
  <c r="O27" i="68"/>
  <c r="O26" i="68"/>
  <c r="O25" i="68"/>
  <c r="O24" i="68"/>
  <c r="O23" i="68"/>
  <c r="O22" i="68"/>
  <c r="O21" i="68"/>
  <c r="O20" i="68"/>
  <c r="S31" i="68"/>
  <c r="S30" i="68"/>
  <c r="S29" i="68"/>
  <c r="S28" i="68"/>
  <c r="S27" i="68"/>
  <c r="S26" i="68"/>
  <c r="S25" i="68"/>
  <c r="S24" i="68"/>
  <c r="S23" i="68"/>
  <c r="S22" i="68"/>
  <c r="S21" i="68"/>
  <c r="S20" i="68"/>
  <c r="W31" i="68"/>
  <c r="W30" i="68"/>
  <c r="W29" i="68"/>
  <c r="W28" i="68"/>
  <c r="W27" i="68"/>
  <c r="W26" i="68"/>
  <c r="W25" i="68"/>
  <c r="W24" i="68"/>
  <c r="W23" i="68"/>
  <c r="W22" i="68"/>
  <c r="W21" i="68"/>
  <c r="W20" i="68"/>
  <c r="AA31" i="68"/>
  <c r="AA30" i="68"/>
  <c r="AA29" i="68"/>
  <c r="AA28" i="68"/>
  <c r="AA27" i="68"/>
  <c r="AA26" i="68"/>
  <c r="AA25" i="68"/>
  <c r="AA24" i="68"/>
  <c r="AA23" i="68"/>
  <c r="AA22" i="68"/>
  <c r="AA21" i="68"/>
  <c r="AA20" i="68"/>
  <c r="AA13" i="68"/>
  <c r="AA12" i="68"/>
  <c r="AA11" i="68"/>
  <c r="AA10" i="68"/>
  <c r="AA9" i="68"/>
  <c r="AA8" i="68"/>
  <c r="AA7" i="68"/>
  <c r="AA6" i="68"/>
  <c r="AA5" i="68"/>
  <c r="AA4" i="68"/>
  <c r="AA3" i="68"/>
  <c r="AA2" i="68"/>
  <c r="W13" i="68"/>
  <c r="W12" i="68"/>
  <c r="W11" i="68"/>
  <c r="W10" i="68"/>
  <c r="W9" i="68"/>
  <c r="W8" i="68"/>
  <c r="W7" i="68"/>
  <c r="W6" i="68"/>
  <c r="W5" i="68"/>
  <c r="W4" i="68"/>
  <c r="W3" i="68"/>
  <c r="W2" i="68"/>
  <c r="S13" i="68"/>
  <c r="S12" i="68"/>
  <c r="S11" i="68"/>
  <c r="S10" i="68"/>
  <c r="S9" i="68"/>
  <c r="S8" i="68"/>
  <c r="S7" i="68"/>
  <c r="S6" i="68"/>
  <c r="S5" i="68"/>
  <c r="S4" i="68"/>
  <c r="S3" i="68"/>
  <c r="S2" i="68"/>
  <c r="O13" i="68"/>
  <c r="O12" i="68"/>
  <c r="O11" i="68"/>
  <c r="O10" i="68"/>
  <c r="O9" i="68"/>
  <c r="O8" i="68"/>
  <c r="O7" i="68"/>
  <c r="O6" i="68"/>
  <c r="O5" i="68"/>
  <c r="O4" i="68"/>
  <c r="O3" i="68"/>
  <c r="O2" i="68"/>
  <c r="K13" i="68"/>
  <c r="K12" i="68"/>
  <c r="K11" i="68"/>
  <c r="K10" i="68"/>
  <c r="K9" i="68"/>
  <c r="K8" i="68"/>
  <c r="K7" i="68"/>
  <c r="K6" i="68"/>
  <c r="K5" i="68"/>
  <c r="K4" i="68"/>
  <c r="K3" i="68"/>
  <c r="K2" i="68"/>
  <c r="K14" i="68" s="1"/>
  <c r="K16" i="68" s="1"/>
  <c r="C2" i="68"/>
  <c r="G2" i="68"/>
  <c r="C3" i="68"/>
  <c r="G3" i="68"/>
  <c r="C4" i="68"/>
  <c r="G4" i="68"/>
  <c r="C5" i="68"/>
  <c r="G5" i="68"/>
  <c r="C6" i="68"/>
  <c r="G6" i="68"/>
  <c r="C7" i="68"/>
  <c r="G7" i="68"/>
  <c r="C8" i="68"/>
  <c r="G8" i="68"/>
  <c r="C9" i="68"/>
  <c r="G9" i="68"/>
  <c r="C10" i="68"/>
  <c r="G10" i="68"/>
  <c r="C11" i="68"/>
  <c r="G11" i="68"/>
  <c r="C12" i="68"/>
  <c r="G12" i="68"/>
  <c r="C13" i="68"/>
  <c r="G13" i="68"/>
  <c r="U38" i="52"/>
  <c r="U606" i="1" l="1"/>
  <c r="F33" i="51" s="1"/>
  <c r="W32" i="68"/>
  <c r="W34" i="68" s="1"/>
  <c r="O14" i="68"/>
  <c r="O16" i="68" s="1"/>
  <c r="G14" i="68"/>
  <c r="G16" i="68" s="1"/>
  <c r="C14" i="68"/>
  <c r="C16" i="68" s="1"/>
  <c r="AA14" i="68"/>
  <c r="AA16" i="68" s="1"/>
  <c r="S14" i="68"/>
  <c r="S16" i="68" s="1"/>
  <c r="G32" i="68"/>
  <c r="G34" i="68" s="1"/>
  <c r="C32" i="68"/>
  <c r="C34" i="68" s="1"/>
  <c r="AA32" i="68"/>
  <c r="AA34" i="68" s="1"/>
  <c r="S32" i="68"/>
  <c r="S34" i="68" s="1"/>
  <c r="K32" i="68"/>
  <c r="K34" i="68" s="1"/>
  <c r="O32" i="68"/>
  <c r="O34" i="68" s="1"/>
  <c r="W14" i="68"/>
  <c r="W16" i="68" s="1"/>
  <c r="AE605" i="1"/>
  <c r="AB605" i="1"/>
  <c r="AA605" i="1"/>
  <c r="Z605" i="1"/>
  <c r="Y605" i="1"/>
  <c r="X605" i="1"/>
  <c r="W605" i="1"/>
  <c r="T605" i="1"/>
  <c r="S605" i="1"/>
  <c r="R605" i="1"/>
  <c r="Q605" i="1"/>
  <c r="P605" i="1"/>
  <c r="O605" i="1"/>
  <c r="N605" i="1"/>
  <c r="V606" i="1" l="1"/>
  <c r="AF605" i="1"/>
  <c r="AE604" i="1"/>
  <c r="AB604" i="1"/>
  <c r="AA604" i="1"/>
  <c r="Z604" i="1"/>
  <c r="Y604" i="1"/>
  <c r="X604" i="1"/>
  <c r="W604" i="1"/>
  <c r="T604" i="1"/>
  <c r="S604" i="1"/>
  <c r="R604" i="1"/>
  <c r="Q604" i="1"/>
  <c r="P604" i="1"/>
  <c r="O604" i="1"/>
  <c r="N604" i="1"/>
  <c r="AE603" i="1"/>
  <c r="AB603" i="1"/>
  <c r="AA603" i="1"/>
  <c r="Z603" i="1"/>
  <c r="Y603" i="1"/>
  <c r="X603" i="1"/>
  <c r="W603" i="1"/>
  <c r="T603" i="1"/>
  <c r="S603" i="1"/>
  <c r="R603" i="1"/>
  <c r="Q603" i="1"/>
  <c r="P603" i="1"/>
  <c r="O603" i="1"/>
  <c r="N603" i="1"/>
  <c r="AE602" i="1"/>
  <c r="AB602" i="1"/>
  <c r="AA602" i="1"/>
  <c r="Z602" i="1"/>
  <c r="Y602" i="1"/>
  <c r="X602" i="1"/>
  <c r="W602" i="1"/>
  <c r="T602" i="1"/>
  <c r="S602" i="1"/>
  <c r="R602" i="1"/>
  <c r="Q602" i="1"/>
  <c r="P602" i="1"/>
  <c r="O602" i="1"/>
  <c r="N602" i="1"/>
  <c r="AE601" i="1"/>
  <c r="AB601" i="1"/>
  <c r="AA601" i="1"/>
  <c r="Z601" i="1"/>
  <c r="Y601" i="1"/>
  <c r="X601" i="1"/>
  <c r="W601" i="1"/>
  <c r="T601" i="1"/>
  <c r="S601" i="1"/>
  <c r="R601" i="1"/>
  <c r="Q601" i="1"/>
  <c r="P601" i="1"/>
  <c r="O601" i="1"/>
  <c r="N601" i="1"/>
  <c r="AE600" i="1"/>
  <c r="AB600" i="1"/>
  <c r="AA600" i="1"/>
  <c r="Z600" i="1"/>
  <c r="Y600" i="1"/>
  <c r="X600" i="1"/>
  <c r="W600" i="1"/>
  <c r="T600" i="1"/>
  <c r="S600" i="1"/>
  <c r="R600" i="1"/>
  <c r="Q600" i="1"/>
  <c r="P600" i="1"/>
  <c r="O600" i="1"/>
  <c r="N600" i="1"/>
  <c r="AE599" i="1"/>
  <c r="AB599" i="1"/>
  <c r="AA599" i="1"/>
  <c r="Z599" i="1"/>
  <c r="Y599" i="1"/>
  <c r="X599" i="1"/>
  <c r="W599" i="1"/>
  <c r="T599" i="1"/>
  <c r="S599" i="1"/>
  <c r="R599" i="1"/>
  <c r="Q599" i="1"/>
  <c r="P599" i="1"/>
  <c r="O599" i="1"/>
  <c r="N599" i="1"/>
  <c r="AE598" i="1"/>
  <c r="AB598" i="1"/>
  <c r="AA598" i="1"/>
  <c r="Z598" i="1"/>
  <c r="Y598" i="1"/>
  <c r="X598" i="1"/>
  <c r="W598" i="1"/>
  <c r="T598" i="1"/>
  <c r="S598" i="1"/>
  <c r="R598" i="1"/>
  <c r="Q598" i="1"/>
  <c r="P598" i="1"/>
  <c r="O598" i="1"/>
  <c r="N598" i="1"/>
  <c r="AE597" i="1"/>
  <c r="AB597" i="1"/>
  <c r="AA597" i="1"/>
  <c r="Z597" i="1"/>
  <c r="Y597" i="1"/>
  <c r="X597" i="1"/>
  <c r="W597" i="1"/>
  <c r="T597" i="1"/>
  <c r="S597" i="1"/>
  <c r="R597" i="1"/>
  <c r="Q597" i="1"/>
  <c r="P597" i="1"/>
  <c r="O597" i="1"/>
  <c r="N597" i="1"/>
  <c r="AE596" i="1"/>
  <c r="AB596" i="1"/>
  <c r="AA596" i="1"/>
  <c r="Z596" i="1"/>
  <c r="Y596" i="1"/>
  <c r="X596" i="1"/>
  <c r="W596" i="1"/>
  <c r="T596" i="1"/>
  <c r="S596" i="1"/>
  <c r="R596" i="1"/>
  <c r="Q596" i="1"/>
  <c r="P596" i="1"/>
  <c r="O596" i="1"/>
  <c r="N596" i="1"/>
  <c r="AE595" i="1"/>
  <c r="AB595" i="1"/>
  <c r="AA595" i="1"/>
  <c r="Z595" i="1"/>
  <c r="Y595" i="1"/>
  <c r="X595" i="1"/>
  <c r="W595" i="1"/>
  <c r="T595" i="1"/>
  <c r="S595" i="1"/>
  <c r="R595" i="1"/>
  <c r="Q595" i="1"/>
  <c r="P595" i="1"/>
  <c r="O595" i="1"/>
  <c r="N595" i="1"/>
  <c r="AE594" i="1"/>
  <c r="AB594" i="1"/>
  <c r="AA594" i="1"/>
  <c r="Z594" i="1"/>
  <c r="Y594" i="1"/>
  <c r="X594" i="1"/>
  <c r="W594" i="1"/>
  <c r="T594" i="1"/>
  <c r="S594" i="1"/>
  <c r="R594" i="1"/>
  <c r="Q594" i="1"/>
  <c r="P594" i="1"/>
  <c r="O594" i="1"/>
  <c r="N594" i="1"/>
  <c r="AE593" i="1"/>
  <c r="AB593" i="1"/>
  <c r="AA593" i="1"/>
  <c r="Z593" i="1"/>
  <c r="Y593" i="1"/>
  <c r="X593" i="1"/>
  <c r="W593" i="1"/>
  <c r="T593" i="1"/>
  <c r="S593" i="1"/>
  <c r="R593" i="1"/>
  <c r="Q593" i="1"/>
  <c r="P593" i="1"/>
  <c r="O593" i="1"/>
  <c r="N593" i="1"/>
  <c r="AE592" i="1"/>
  <c r="AB592" i="1"/>
  <c r="AA592" i="1"/>
  <c r="Z592" i="1"/>
  <c r="Y592" i="1"/>
  <c r="X592" i="1"/>
  <c r="W592" i="1"/>
  <c r="T592" i="1"/>
  <c r="S592" i="1"/>
  <c r="R592" i="1"/>
  <c r="Q592" i="1"/>
  <c r="P592" i="1"/>
  <c r="O592" i="1"/>
  <c r="N592" i="1"/>
  <c r="AE591" i="1"/>
  <c r="AB591" i="1"/>
  <c r="AA591" i="1"/>
  <c r="Z591" i="1"/>
  <c r="Y591" i="1"/>
  <c r="X591" i="1"/>
  <c r="W591" i="1"/>
  <c r="T591" i="1"/>
  <c r="S591" i="1"/>
  <c r="R591" i="1"/>
  <c r="Q591" i="1"/>
  <c r="P591" i="1"/>
  <c r="O591" i="1"/>
  <c r="N591" i="1"/>
  <c r="AE590" i="1"/>
  <c r="AB590" i="1"/>
  <c r="AA590" i="1"/>
  <c r="Z590" i="1"/>
  <c r="Y590" i="1"/>
  <c r="X590" i="1"/>
  <c r="W590" i="1"/>
  <c r="T590" i="1"/>
  <c r="S590" i="1"/>
  <c r="R590" i="1"/>
  <c r="Q590" i="1"/>
  <c r="P590" i="1"/>
  <c r="O590" i="1"/>
  <c r="N590" i="1"/>
  <c r="AE589" i="1"/>
  <c r="AB589" i="1"/>
  <c r="AA589" i="1"/>
  <c r="Z589" i="1"/>
  <c r="Y589" i="1"/>
  <c r="X589" i="1"/>
  <c r="W589" i="1"/>
  <c r="T589" i="1"/>
  <c r="S589" i="1"/>
  <c r="R589" i="1"/>
  <c r="Q589" i="1"/>
  <c r="P589" i="1"/>
  <c r="O589" i="1"/>
  <c r="N589" i="1"/>
  <c r="AE588" i="1"/>
  <c r="AB588" i="1"/>
  <c r="AA588" i="1"/>
  <c r="Z588" i="1"/>
  <c r="Y588" i="1"/>
  <c r="X588" i="1"/>
  <c r="W588" i="1"/>
  <c r="T588" i="1"/>
  <c r="S588" i="1"/>
  <c r="R588" i="1"/>
  <c r="Q588" i="1"/>
  <c r="P588" i="1"/>
  <c r="O588" i="1"/>
  <c r="N588" i="1"/>
  <c r="AE587" i="1"/>
  <c r="AB587" i="1"/>
  <c r="AA587" i="1"/>
  <c r="Z587" i="1"/>
  <c r="Y587" i="1"/>
  <c r="X587" i="1"/>
  <c r="W587" i="1"/>
  <c r="T587" i="1"/>
  <c r="S587" i="1"/>
  <c r="R587" i="1"/>
  <c r="Q587" i="1"/>
  <c r="P587" i="1"/>
  <c r="O587" i="1"/>
  <c r="N587" i="1"/>
  <c r="AE586" i="1"/>
  <c r="AB586" i="1"/>
  <c r="AA586" i="1"/>
  <c r="Z586" i="1"/>
  <c r="Y586" i="1"/>
  <c r="X586" i="1"/>
  <c r="W586" i="1"/>
  <c r="T586" i="1"/>
  <c r="S586" i="1"/>
  <c r="R586" i="1"/>
  <c r="Q586" i="1"/>
  <c r="P586" i="1"/>
  <c r="O586" i="1"/>
  <c r="N586" i="1"/>
  <c r="AE585" i="1"/>
  <c r="AB585" i="1"/>
  <c r="AA585" i="1"/>
  <c r="Z585" i="1"/>
  <c r="Y585" i="1"/>
  <c r="X585" i="1"/>
  <c r="W585" i="1"/>
  <c r="T585" i="1"/>
  <c r="S585" i="1"/>
  <c r="R585" i="1"/>
  <c r="Q585" i="1"/>
  <c r="P585" i="1"/>
  <c r="O585" i="1"/>
  <c r="N585" i="1"/>
  <c r="AE584" i="1"/>
  <c r="AB584" i="1"/>
  <c r="AA584" i="1"/>
  <c r="Z584" i="1"/>
  <c r="Y584" i="1"/>
  <c r="X584" i="1"/>
  <c r="W584" i="1"/>
  <c r="T584" i="1"/>
  <c r="S584" i="1"/>
  <c r="R584" i="1"/>
  <c r="Q584" i="1"/>
  <c r="P584" i="1"/>
  <c r="O584" i="1"/>
  <c r="N584" i="1"/>
  <c r="AE583" i="1"/>
  <c r="AB583" i="1"/>
  <c r="AA583" i="1"/>
  <c r="Z583" i="1"/>
  <c r="Y583" i="1"/>
  <c r="X583" i="1"/>
  <c r="W583" i="1"/>
  <c r="T583" i="1"/>
  <c r="S583" i="1"/>
  <c r="R583" i="1"/>
  <c r="Q583" i="1"/>
  <c r="P583" i="1"/>
  <c r="O583" i="1"/>
  <c r="N583" i="1"/>
  <c r="AE582" i="1"/>
  <c r="AB582" i="1"/>
  <c r="AA582" i="1"/>
  <c r="Z582" i="1"/>
  <c r="Y582" i="1"/>
  <c r="X582" i="1"/>
  <c r="W582" i="1"/>
  <c r="T582" i="1"/>
  <c r="S582" i="1"/>
  <c r="R582" i="1"/>
  <c r="Q582" i="1"/>
  <c r="P582" i="1"/>
  <c r="O582" i="1"/>
  <c r="N582" i="1"/>
  <c r="AE581" i="1"/>
  <c r="AB581" i="1"/>
  <c r="AA581" i="1"/>
  <c r="Z581" i="1"/>
  <c r="Y581" i="1"/>
  <c r="X581" i="1"/>
  <c r="W581" i="1"/>
  <c r="T581" i="1"/>
  <c r="S581" i="1"/>
  <c r="R581" i="1"/>
  <c r="Q581" i="1"/>
  <c r="P581" i="1"/>
  <c r="O581" i="1"/>
  <c r="N581" i="1"/>
  <c r="AE580" i="1"/>
  <c r="AB580" i="1"/>
  <c r="AA580" i="1"/>
  <c r="Z580" i="1"/>
  <c r="Y580" i="1"/>
  <c r="X580" i="1"/>
  <c r="W580" i="1"/>
  <c r="T580" i="1"/>
  <c r="S580" i="1"/>
  <c r="R580" i="1"/>
  <c r="Q580" i="1"/>
  <c r="P580" i="1"/>
  <c r="O580" i="1"/>
  <c r="N580" i="1"/>
  <c r="AE579" i="1"/>
  <c r="AB579" i="1"/>
  <c r="AA579" i="1"/>
  <c r="Z579" i="1"/>
  <c r="Y579" i="1"/>
  <c r="X579" i="1"/>
  <c r="W579" i="1"/>
  <c r="T579" i="1"/>
  <c r="S579" i="1"/>
  <c r="R579" i="1"/>
  <c r="Q579" i="1"/>
  <c r="P579" i="1"/>
  <c r="O579" i="1"/>
  <c r="N579" i="1"/>
  <c r="AE578" i="1"/>
  <c r="AB578" i="1"/>
  <c r="AA578" i="1"/>
  <c r="Z578" i="1"/>
  <c r="Y578" i="1"/>
  <c r="X578" i="1"/>
  <c r="W578" i="1"/>
  <c r="T578" i="1"/>
  <c r="S578" i="1"/>
  <c r="R578" i="1"/>
  <c r="Q578" i="1"/>
  <c r="P578" i="1"/>
  <c r="O578" i="1"/>
  <c r="N578" i="1"/>
  <c r="AE577" i="1"/>
  <c r="AB577" i="1"/>
  <c r="AA577" i="1"/>
  <c r="Z577" i="1"/>
  <c r="Y577" i="1"/>
  <c r="X577" i="1"/>
  <c r="W577" i="1"/>
  <c r="T577" i="1"/>
  <c r="S577" i="1"/>
  <c r="R577" i="1"/>
  <c r="Q577" i="1"/>
  <c r="P577" i="1"/>
  <c r="O577" i="1"/>
  <c r="N577" i="1"/>
  <c r="AE576" i="1"/>
  <c r="AB576" i="1"/>
  <c r="AA576" i="1"/>
  <c r="Z576" i="1"/>
  <c r="Y576" i="1"/>
  <c r="X576" i="1"/>
  <c r="W576" i="1"/>
  <c r="T576" i="1"/>
  <c r="S576" i="1"/>
  <c r="R576" i="1"/>
  <c r="Q576" i="1"/>
  <c r="P576" i="1"/>
  <c r="O576" i="1"/>
  <c r="N576" i="1"/>
  <c r="AE575" i="1"/>
  <c r="AB575" i="1"/>
  <c r="AA575" i="1"/>
  <c r="Z575" i="1"/>
  <c r="Y575" i="1"/>
  <c r="X575" i="1"/>
  <c r="W575" i="1"/>
  <c r="T575" i="1"/>
  <c r="S575" i="1"/>
  <c r="R575" i="1"/>
  <c r="Q575" i="1"/>
  <c r="P575" i="1"/>
  <c r="O575" i="1"/>
  <c r="N575" i="1"/>
  <c r="AE574" i="1"/>
  <c r="AB574" i="1"/>
  <c r="AA574" i="1"/>
  <c r="Z574" i="1"/>
  <c r="Y574" i="1"/>
  <c r="X574" i="1"/>
  <c r="W574" i="1"/>
  <c r="T574" i="1"/>
  <c r="S574" i="1"/>
  <c r="R574" i="1"/>
  <c r="Q574" i="1"/>
  <c r="P574" i="1"/>
  <c r="O574" i="1"/>
  <c r="N574" i="1"/>
  <c r="AE573" i="1"/>
  <c r="AB573" i="1"/>
  <c r="AA573" i="1"/>
  <c r="Z573" i="1"/>
  <c r="Y573" i="1"/>
  <c r="X573" i="1"/>
  <c r="W573" i="1"/>
  <c r="T573" i="1"/>
  <c r="S573" i="1"/>
  <c r="R573" i="1"/>
  <c r="Q573" i="1"/>
  <c r="P573" i="1"/>
  <c r="O573" i="1"/>
  <c r="N573" i="1"/>
  <c r="AE572" i="1"/>
  <c r="AB572" i="1"/>
  <c r="AA572" i="1"/>
  <c r="Z572" i="1"/>
  <c r="Y572" i="1"/>
  <c r="X572" i="1"/>
  <c r="W572" i="1"/>
  <c r="T572" i="1"/>
  <c r="S572" i="1"/>
  <c r="R572" i="1"/>
  <c r="Q572" i="1"/>
  <c r="P572" i="1"/>
  <c r="O572" i="1"/>
  <c r="N572" i="1"/>
  <c r="AE571" i="1"/>
  <c r="AB571" i="1"/>
  <c r="AA571" i="1"/>
  <c r="Z571" i="1"/>
  <c r="Y571" i="1"/>
  <c r="X571" i="1"/>
  <c r="W571" i="1"/>
  <c r="T571" i="1"/>
  <c r="S571" i="1"/>
  <c r="R571" i="1"/>
  <c r="Q571" i="1"/>
  <c r="P571" i="1"/>
  <c r="O571" i="1"/>
  <c r="N571" i="1"/>
  <c r="AE570" i="1"/>
  <c r="AB570" i="1"/>
  <c r="AA570" i="1"/>
  <c r="Z570" i="1"/>
  <c r="Y570" i="1"/>
  <c r="X570" i="1"/>
  <c r="W570" i="1"/>
  <c r="T570" i="1"/>
  <c r="S570" i="1"/>
  <c r="R570" i="1"/>
  <c r="Q570" i="1"/>
  <c r="P570" i="1"/>
  <c r="O570" i="1"/>
  <c r="N570" i="1"/>
  <c r="AE569" i="1"/>
  <c r="AB569" i="1"/>
  <c r="AA569" i="1"/>
  <c r="Z569" i="1"/>
  <c r="Y569" i="1"/>
  <c r="X569" i="1"/>
  <c r="W569" i="1"/>
  <c r="T569" i="1"/>
  <c r="S569" i="1"/>
  <c r="R569" i="1"/>
  <c r="Q569" i="1"/>
  <c r="P569" i="1"/>
  <c r="O569" i="1"/>
  <c r="N569" i="1"/>
  <c r="AE568" i="1"/>
  <c r="AB568" i="1"/>
  <c r="AA568" i="1"/>
  <c r="Z568" i="1"/>
  <c r="Y568" i="1"/>
  <c r="X568" i="1"/>
  <c r="W568" i="1"/>
  <c r="T568" i="1"/>
  <c r="S568" i="1"/>
  <c r="R568" i="1"/>
  <c r="Q568" i="1"/>
  <c r="P568" i="1"/>
  <c r="O568" i="1"/>
  <c r="N568" i="1"/>
  <c r="AE567" i="1"/>
  <c r="AB567" i="1"/>
  <c r="AA567" i="1"/>
  <c r="Z567" i="1"/>
  <c r="Y567" i="1"/>
  <c r="X567" i="1"/>
  <c r="W567" i="1"/>
  <c r="T567" i="1"/>
  <c r="S567" i="1"/>
  <c r="R567" i="1"/>
  <c r="Q567" i="1"/>
  <c r="P567" i="1"/>
  <c r="O567" i="1"/>
  <c r="N567" i="1"/>
  <c r="AE566" i="1"/>
  <c r="AB566" i="1"/>
  <c r="AA566" i="1"/>
  <c r="Z566" i="1"/>
  <c r="Y566" i="1"/>
  <c r="X566" i="1"/>
  <c r="W566" i="1"/>
  <c r="T566" i="1"/>
  <c r="S566" i="1"/>
  <c r="R566" i="1"/>
  <c r="Q566" i="1"/>
  <c r="P566" i="1"/>
  <c r="O566" i="1"/>
  <c r="N566" i="1"/>
  <c r="AE565" i="1"/>
  <c r="AB565" i="1"/>
  <c r="AA565" i="1"/>
  <c r="Z565" i="1"/>
  <c r="Y565" i="1"/>
  <c r="X565" i="1"/>
  <c r="W565" i="1"/>
  <c r="T565" i="1"/>
  <c r="S565" i="1"/>
  <c r="R565" i="1"/>
  <c r="Q565" i="1"/>
  <c r="P565" i="1"/>
  <c r="O565" i="1"/>
  <c r="N565" i="1"/>
  <c r="AE564" i="1"/>
  <c r="AB564" i="1"/>
  <c r="AA564" i="1"/>
  <c r="Z564" i="1"/>
  <c r="Y564" i="1"/>
  <c r="X564" i="1"/>
  <c r="W564" i="1"/>
  <c r="T564" i="1"/>
  <c r="S564" i="1"/>
  <c r="R564" i="1"/>
  <c r="Q564" i="1"/>
  <c r="P564" i="1"/>
  <c r="O564" i="1"/>
  <c r="N564" i="1"/>
  <c r="AE563" i="1"/>
  <c r="AB563" i="1"/>
  <c r="AA563" i="1"/>
  <c r="Z563" i="1"/>
  <c r="Y563" i="1"/>
  <c r="X563" i="1"/>
  <c r="W563" i="1"/>
  <c r="T563" i="1"/>
  <c r="S563" i="1"/>
  <c r="R563" i="1"/>
  <c r="Q563" i="1"/>
  <c r="P563" i="1"/>
  <c r="O563" i="1"/>
  <c r="N563" i="1"/>
  <c r="AE562" i="1"/>
  <c r="AB562" i="1"/>
  <c r="AA562" i="1"/>
  <c r="Z562" i="1"/>
  <c r="Y562" i="1"/>
  <c r="X562" i="1"/>
  <c r="W562" i="1"/>
  <c r="T562" i="1"/>
  <c r="S562" i="1"/>
  <c r="R562" i="1"/>
  <c r="Q562" i="1"/>
  <c r="P562" i="1"/>
  <c r="O562" i="1"/>
  <c r="N562" i="1"/>
  <c r="AE561" i="1"/>
  <c r="AB561" i="1"/>
  <c r="AA561" i="1"/>
  <c r="Z561" i="1"/>
  <c r="Y561" i="1"/>
  <c r="X561" i="1"/>
  <c r="W561" i="1"/>
  <c r="T561" i="1"/>
  <c r="S561" i="1"/>
  <c r="R561" i="1"/>
  <c r="Q561" i="1"/>
  <c r="P561" i="1"/>
  <c r="O561" i="1"/>
  <c r="N561" i="1"/>
  <c r="AE560" i="1"/>
  <c r="AB560" i="1"/>
  <c r="AA560" i="1"/>
  <c r="Z560" i="1"/>
  <c r="Y560" i="1"/>
  <c r="X560" i="1"/>
  <c r="W560" i="1"/>
  <c r="T560" i="1"/>
  <c r="S560" i="1"/>
  <c r="R560" i="1"/>
  <c r="Q560" i="1"/>
  <c r="P560" i="1"/>
  <c r="O560" i="1"/>
  <c r="N560" i="1"/>
  <c r="AE559" i="1"/>
  <c r="AB559" i="1"/>
  <c r="AA559" i="1"/>
  <c r="Z559" i="1"/>
  <c r="Y559" i="1"/>
  <c r="X559" i="1"/>
  <c r="W559" i="1"/>
  <c r="T559" i="1"/>
  <c r="S559" i="1"/>
  <c r="R559" i="1"/>
  <c r="Q559" i="1"/>
  <c r="P559" i="1"/>
  <c r="O559" i="1"/>
  <c r="N559" i="1"/>
  <c r="AE558" i="1"/>
  <c r="AB558" i="1"/>
  <c r="AA558" i="1"/>
  <c r="Z558" i="1"/>
  <c r="Y558" i="1"/>
  <c r="X558" i="1"/>
  <c r="W558" i="1"/>
  <c r="T558" i="1"/>
  <c r="S558" i="1"/>
  <c r="R558" i="1"/>
  <c r="Q558" i="1"/>
  <c r="P558" i="1"/>
  <c r="O558" i="1"/>
  <c r="N558" i="1"/>
  <c r="AE557" i="1"/>
  <c r="AB557" i="1"/>
  <c r="AA557" i="1"/>
  <c r="Z557" i="1"/>
  <c r="Y557" i="1"/>
  <c r="X557" i="1"/>
  <c r="W557" i="1"/>
  <c r="T557" i="1"/>
  <c r="S557" i="1"/>
  <c r="R557" i="1"/>
  <c r="Q557" i="1"/>
  <c r="P557" i="1"/>
  <c r="O557" i="1"/>
  <c r="N557" i="1"/>
  <c r="AE556" i="1"/>
  <c r="AB556" i="1"/>
  <c r="AA556" i="1"/>
  <c r="Z556" i="1"/>
  <c r="Y556" i="1"/>
  <c r="X556" i="1"/>
  <c r="W556" i="1"/>
  <c r="T556" i="1"/>
  <c r="S556" i="1"/>
  <c r="R556" i="1"/>
  <c r="Q556" i="1"/>
  <c r="P556" i="1"/>
  <c r="O556" i="1"/>
  <c r="N556" i="1"/>
  <c r="AE555" i="1"/>
  <c r="AB555" i="1"/>
  <c r="AA555" i="1"/>
  <c r="Z555" i="1"/>
  <c r="Y555" i="1"/>
  <c r="X555" i="1"/>
  <c r="W555" i="1"/>
  <c r="T555" i="1"/>
  <c r="S555" i="1"/>
  <c r="R555" i="1"/>
  <c r="Q555" i="1"/>
  <c r="P555" i="1"/>
  <c r="O555" i="1"/>
  <c r="N555" i="1"/>
  <c r="AE554" i="1"/>
  <c r="AB554" i="1"/>
  <c r="AA554" i="1"/>
  <c r="Z554" i="1"/>
  <c r="Y554" i="1"/>
  <c r="X554" i="1"/>
  <c r="W554" i="1"/>
  <c r="T554" i="1"/>
  <c r="S554" i="1"/>
  <c r="R554" i="1"/>
  <c r="Q554" i="1"/>
  <c r="P554" i="1"/>
  <c r="O554" i="1"/>
  <c r="N554" i="1"/>
  <c r="AE553" i="1"/>
  <c r="AB553" i="1"/>
  <c r="AA553" i="1"/>
  <c r="Z553" i="1"/>
  <c r="Y553" i="1"/>
  <c r="X553" i="1"/>
  <c r="W553" i="1"/>
  <c r="T553" i="1"/>
  <c r="S553" i="1"/>
  <c r="R553" i="1"/>
  <c r="Q553" i="1"/>
  <c r="P553" i="1"/>
  <c r="O553" i="1"/>
  <c r="N553" i="1"/>
  <c r="AE552" i="1"/>
  <c r="AB552" i="1"/>
  <c r="AA552" i="1"/>
  <c r="Z552" i="1"/>
  <c r="Y552" i="1"/>
  <c r="X552" i="1"/>
  <c r="W552" i="1"/>
  <c r="T552" i="1"/>
  <c r="S552" i="1"/>
  <c r="R552" i="1"/>
  <c r="Q552" i="1"/>
  <c r="P552" i="1"/>
  <c r="O552" i="1"/>
  <c r="N552" i="1"/>
  <c r="AE551" i="1"/>
  <c r="AB551" i="1"/>
  <c r="AA551" i="1"/>
  <c r="Z551" i="1"/>
  <c r="Y551" i="1"/>
  <c r="X551" i="1"/>
  <c r="W551" i="1"/>
  <c r="T551" i="1"/>
  <c r="S551" i="1"/>
  <c r="R551" i="1"/>
  <c r="Q551" i="1"/>
  <c r="P551" i="1"/>
  <c r="O551" i="1"/>
  <c r="N551" i="1"/>
  <c r="AE550" i="1"/>
  <c r="AB550" i="1"/>
  <c r="AA550" i="1"/>
  <c r="Z550" i="1"/>
  <c r="Y550" i="1"/>
  <c r="X550" i="1"/>
  <c r="W550" i="1"/>
  <c r="T550" i="1"/>
  <c r="S550" i="1"/>
  <c r="R550" i="1"/>
  <c r="Q550" i="1"/>
  <c r="P550" i="1"/>
  <c r="O550" i="1"/>
  <c r="N550" i="1"/>
  <c r="AE549" i="1"/>
  <c r="AB549" i="1"/>
  <c r="AA549" i="1"/>
  <c r="Z549" i="1"/>
  <c r="Y549" i="1"/>
  <c r="X549" i="1"/>
  <c r="W549" i="1"/>
  <c r="T549" i="1"/>
  <c r="S549" i="1"/>
  <c r="R549" i="1"/>
  <c r="Q549" i="1"/>
  <c r="P549" i="1"/>
  <c r="O549" i="1"/>
  <c r="N549" i="1"/>
  <c r="AE548" i="1"/>
  <c r="AB548" i="1"/>
  <c r="AA548" i="1"/>
  <c r="Z548" i="1"/>
  <c r="Y548" i="1"/>
  <c r="X548" i="1"/>
  <c r="W548" i="1"/>
  <c r="T548" i="1"/>
  <c r="S548" i="1"/>
  <c r="R548" i="1"/>
  <c r="Q548" i="1"/>
  <c r="P548" i="1"/>
  <c r="O548" i="1"/>
  <c r="N548" i="1"/>
  <c r="AE547" i="1"/>
  <c r="AB547" i="1"/>
  <c r="AA547" i="1"/>
  <c r="Z547" i="1"/>
  <c r="Y547" i="1"/>
  <c r="X547" i="1"/>
  <c r="W547" i="1"/>
  <c r="T547" i="1"/>
  <c r="S547" i="1"/>
  <c r="R547" i="1"/>
  <c r="Q547" i="1"/>
  <c r="P547" i="1"/>
  <c r="O547" i="1"/>
  <c r="N547" i="1"/>
  <c r="AE546" i="1"/>
  <c r="AB546" i="1"/>
  <c r="AA546" i="1"/>
  <c r="Z546" i="1"/>
  <c r="Y546" i="1"/>
  <c r="X546" i="1"/>
  <c r="W546" i="1"/>
  <c r="T546" i="1"/>
  <c r="S546" i="1"/>
  <c r="R546" i="1"/>
  <c r="Q546" i="1"/>
  <c r="P546" i="1"/>
  <c r="O546" i="1"/>
  <c r="N546" i="1"/>
  <c r="AE545" i="1"/>
  <c r="AB545" i="1"/>
  <c r="AA545" i="1"/>
  <c r="Z545" i="1"/>
  <c r="Y545" i="1"/>
  <c r="X545" i="1"/>
  <c r="W545" i="1"/>
  <c r="T545" i="1"/>
  <c r="S545" i="1"/>
  <c r="R545" i="1"/>
  <c r="Q545" i="1"/>
  <c r="P545" i="1"/>
  <c r="O545" i="1"/>
  <c r="N545" i="1"/>
  <c r="AE544" i="1"/>
  <c r="AB544" i="1"/>
  <c r="AA544" i="1"/>
  <c r="Z544" i="1"/>
  <c r="Y544" i="1"/>
  <c r="X544" i="1"/>
  <c r="W544" i="1"/>
  <c r="T544" i="1"/>
  <c r="S544" i="1"/>
  <c r="R544" i="1"/>
  <c r="Q544" i="1"/>
  <c r="P544" i="1"/>
  <c r="O544" i="1"/>
  <c r="N544" i="1"/>
  <c r="AE543" i="1"/>
  <c r="AB543" i="1"/>
  <c r="AA543" i="1"/>
  <c r="Z543" i="1"/>
  <c r="Y543" i="1"/>
  <c r="X543" i="1"/>
  <c r="W543" i="1"/>
  <c r="T543" i="1"/>
  <c r="S543" i="1"/>
  <c r="R543" i="1"/>
  <c r="Q543" i="1"/>
  <c r="P543" i="1"/>
  <c r="O543" i="1"/>
  <c r="N543" i="1"/>
  <c r="AE542" i="1"/>
  <c r="AB542" i="1"/>
  <c r="AA542" i="1"/>
  <c r="Z542" i="1"/>
  <c r="Y542" i="1"/>
  <c r="X542" i="1"/>
  <c r="W542" i="1"/>
  <c r="T542" i="1"/>
  <c r="S542" i="1"/>
  <c r="R542" i="1"/>
  <c r="Q542" i="1"/>
  <c r="P542" i="1"/>
  <c r="O542" i="1"/>
  <c r="N542" i="1"/>
  <c r="AE541" i="1"/>
  <c r="AB541" i="1"/>
  <c r="AA541" i="1"/>
  <c r="Z541" i="1"/>
  <c r="Y541" i="1"/>
  <c r="X541" i="1"/>
  <c r="W541" i="1"/>
  <c r="T541" i="1"/>
  <c r="S541" i="1"/>
  <c r="R541" i="1"/>
  <c r="Q541" i="1"/>
  <c r="P541" i="1"/>
  <c r="O541" i="1"/>
  <c r="N541" i="1"/>
  <c r="AE540" i="1"/>
  <c r="AB540" i="1"/>
  <c r="AA540" i="1"/>
  <c r="Z540" i="1"/>
  <c r="Y540" i="1"/>
  <c r="X540" i="1"/>
  <c r="W540" i="1"/>
  <c r="T540" i="1"/>
  <c r="S540" i="1"/>
  <c r="R540" i="1"/>
  <c r="Q540" i="1"/>
  <c r="P540" i="1"/>
  <c r="O540" i="1"/>
  <c r="N540" i="1"/>
  <c r="AE539" i="1"/>
  <c r="AB539" i="1"/>
  <c r="AA539" i="1"/>
  <c r="Z539" i="1"/>
  <c r="Y539" i="1"/>
  <c r="X539" i="1"/>
  <c r="W539" i="1"/>
  <c r="T539" i="1"/>
  <c r="S539" i="1"/>
  <c r="R539" i="1"/>
  <c r="Q539" i="1"/>
  <c r="P539" i="1"/>
  <c r="O539" i="1"/>
  <c r="N539" i="1"/>
  <c r="AE538" i="1"/>
  <c r="AB538" i="1"/>
  <c r="AA538" i="1"/>
  <c r="Z538" i="1"/>
  <c r="Y538" i="1"/>
  <c r="X538" i="1"/>
  <c r="W538" i="1"/>
  <c r="T538" i="1"/>
  <c r="S538" i="1"/>
  <c r="R538" i="1"/>
  <c r="Q538" i="1"/>
  <c r="P538" i="1"/>
  <c r="O538" i="1"/>
  <c r="N538" i="1"/>
  <c r="AE537" i="1"/>
  <c r="AB537" i="1"/>
  <c r="AA537" i="1"/>
  <c r="Z537" i="1"/>
  <c r="Y537" i="1"/>
  <c r="X537" i="1"/>
  <c r="W537" i="1"/>
  <c r="T537" i="1"/>
  <c r="S537" i="1"/>
  <c r="R537" i="1"/>
  <c r="Q537" i="1"/>
  <c r="P537" i="1"/>
  <c r="O537" i="1"/>
  <c r="N537" i="1"/>
  <c r="AE536" i="1"/>
  <c r="AB536" i="1"/>
  <c r="AA536" i="1"/>
  <c r="Z536" i="1"/>
  <c r="Y536" i="1"/>
  <c r="X536" i="1"/>
  <c r="W536" i="1"/>
  <c r="T536" i="1"/>
  <c r="S536" i="1"/>
  <c r="R536" i="1"/>
  <c r="Q536" i="1"/>
  <c r="P536" i="1"/>
  <c r="O536" i="1"/>
  <c r="N536" i="1"/>
  <c r="AE535" i="1"/>
  <c r="AB535" i="1"/>
  <c r="AA535" i="1"/>
  <c r="Z535" i="1"/>
  <c r="Y535" i="1"/>
  <c r="X535" i="1"/>
  <c r="W535" i="1"/>
  <c r="T535" i="1"/>
  <c r="S535" i="1"/>
  <c r="R535" i="1"/>
  <c r="Q535" i="1"/>
  <c r="P535" i="1"/>
  <c r="O535" i="1"/>
  <c r="N535" i="1"/>
  <c r="AE534" i="1"/>
  <c r="AB534" i="1"/>
  <c r="AA534" i="1"/>
  <c r="Z534" i="1"/>
  <c r="Y534" i="1"/>
  <c r="X534" i="1"/>
  <c r="W534" i="1"/>
  <c r="T534" i="1"/>
  <c r="S534" i="1"/>
  <c r="R534" i="1"/>
  <c r="Q534" i="1"/>
  <c r="P534" i="1"/>
  <c r="O534" i="1"/>
  <c r="N534" i="1"/>
  <c r="AE533" i="1"/>
  <c r="AB533" i="1"/>
  <c r="AA533" i="1"/>
  <c r="Z533" i="1"/>
  <c r="Y533" i="1"/>
  <c r="X533" i="1"/>
  <c r="W533" i="1"/>
  <c r="T533" i="1"/>
  <c r="S533" i="1"/>
  <c r="R533" i="1"/>
  <c r="Q533" i="1"/>
  <c r="P533" i="1"/>
  <c r="O533" i="1"/>
  <c r="N533" i="1"/>
  <c r="AE532" i="1"/>
  <c r="AB532" i="1"/>
  <c r="AA532" i="1"/>
  <c r="Z532" i="1"/>
  <c r="Y532" i="1"/>
  <c r="X532" i="1"/>
  <c r="W532" i="1"/>
  <c r="T532" i="1"/>
  <c r="S532" i="1"/>
  <c r="R532" i="1"/>
  <c r="Q532" i="1"/>
  <c r="P532" i="1"/>
  <c r="O532" i="1"/>
  <c r="N532" i="1"/>
  <c r="AE531" i="1"/>
  <c r="AB531" i="1"/>
  <c r="AA531" i="1"/>
  <c r="Z531" i="1"/>
  <c r="Y531" i="1"/>
  <c r="X531" i="1"/>
  <c r="W531" i="1"/>
  <c r="T531" i="1"/>
  <c r="S531" i="1"/>
  <c r="R531" i="1"/>
  <c r="Q531" i="1"/>
  <c r="P531" i="1"/>
  <c r="O531" i="1"/>
  <c r="N531" i="1"/>
  <c r="AE530" i="1"/>
  <c r="AB530" i="1"/>
  <c r="AA530" i="1"/>
  <c r="Z530" i="1"/>
  <c r="Y530" i="1"/>
  <c r="X530" i="1"/>
  <c r="W530" i="1"/>
  <c r="T530" i="1"/>
  <c r="S530" i="1"/>
  <c r="R530" i="1"/>
  <c r="Q530" i="1"/>
  <c r="P530" i="1"/>
  <c r="O530" i="1"/>
  <c r="N530" i="1"/>
  <c r="AE529" i="1"/>
  <c r="AB529" i="1"/>
  <c r="AA529" i="1"/>
  <c r="Z529" i="1"/>
  <c r="Y529" i="1"/>
  <c r="X529" i="1"/>
  <c r="W529" i="1"/>
  <c r="T529" i="1"/>
  <c r="S529" i="1"/>
  <c r="R529" i="1"/>
  <c r="Q529" i="1"/>
  <c r="P529" i="1"/>
  <c r="O529" i="1"/>
  <c r="N529" i="1"/>
  <c r="AE528" i="1"/>
  <c r="AB528" i="1"/>
  <c r="AA528" i="1"/>
  <c r="Z528" i="1"/>
  <c r="Y528" i="1"/>
  <c r="X528" i="1"/>
  <c r="W528" i="1"/>
  <c r="T528" i="1"/>
  <c r="S528" i="1"/>
  <c r="R528" i="1"/>
  <c r="Q528" i="1"/>
  <c r="P528" i="1"/>
  <c r="O528" i="1"/>
  <c r="N528" i="1"/>
  <c r="AE527" i="1"/>
  <c r="AB527" i="1"/>
  <c r="AA527" i="1"/>
  <c r="Z527" i="1"/>
  <c r="Y527" i="1"/>
  <c r="X527" i="1"/>
  <c r="W527" i="1"/>
  <c r="T527" i="1"/>
  <c r="S527" i="1"/>
  <c r="R527" i="1"/>
  <c r="Q527" i="1"/>
  <c r="P527" i="1"/>
  <c r="O527" i="1"/>
  <c r="N527" i="1"/>
  <c r="AE526" i="1"/>
  <c r="AB526" i="1"/>
  <c r="AA526" i="1"/>
  <c r="Z526" i="1"/>
  <c r="Y526" i="1"/>
  <c r="X526" i="1"/>
  <c r="W526" i="1"/>
  <c r="T526" i="1"/>
  <c r="S526" i="1"/>
  <c r="R526" i="1"/>
  <c r="Q526" i="1"/>
  <c r="P526" i="1"/>
  <c r="O526" i="1"/>
  <c r="N526" i="1"/>
  <c r="AE525" i="1"/>
  <c r="AB525" i="1"/>
  <c r="AA525" i="1"/>
  <c r="Z525" i="1"/>
  <c r="Y525" i="1"/>
  <c r="X525" i="1"/>
  <c r="W525" i="1"/>
  <c r="T525" i="1"/>
  <c r="S525" i="1"/>
  <c r="R525" i="1"/>
  <c r="Q525" i="1"/>
  <c r="P525" i="1"/>
  <c r="O525" i="1"/>
  <c r="N525" i="1"/>
  <c r="AE524" i="1"/>
  <c r="AB524" i="1"/>
  <c r="AA524" i="1"/>
  <c r="Z524" i="1"/>
  <c r="Y524" i="1"/>
  <c r="X524" i="1"/>
  <c r="W524" i="1"/>
  <c r="T524" i="1"/>
  <c r="S524" i="1"/>
  <c r="R524" i="1"/>
  <c r="Q524" i="1"/>
  <c r="P524" i="1"/>
  <c r="O524" i="1"/>
  <c r="N524" i="1"/>
  <c r="AE523" i="1"/>
  <c r="AB523" i="1"/>
  <c r="AA523" i="1"/>
  <c r="Z523" i="1"/>
  <c r="Y523" i="1"/>
  <c r="X523" i="1"/>
  <c r="W523" i="1"/>
  <c r="T523" i="1"/>
  <c r="S523" i="1"/>
  <c r="R523" i="1"/>
  <c r="Q523" i="1"/>
  <c r="P523" i="1"/>
  <c r="O523" i="1"/>
  <c r="N523" i="1"/>
  <c r="AE522" i="1"/>
  <c r="AB522" i="1"/>
  <c r="AA522" i="1"/>
  <c r="Z522" i="1"/>
  <c r="Y522" i="1"/>
  <c r="X522" i="1"/>
  <c r="W522" i="1"/>
  <c r="T522" i="1"/>
  <c r="S522" i="1"/>
  <c r="R522" i="1"/>
  <c r="Q522" i="1"/>
  <c r="P522" i="1"/>
  <c r="O522" i="1"/>
  <c r="N522" i="1"/>
  <c r="AE521" i="1"/>
  <c r="AB521" i="1"/>
  <c r="AA521" i="1"/>
  <c r="Z521" i="1"/>
  <c r="Y521" i="1"/>
  <c r="X521" i="1"/>
  <c r="W521" i="1"/>
  <c r="T521" i="1"/>
  <c r="S521" i="1"/>
  <c r="R521" i="1"/>
  <c r="Q521" i="1"/>
  <c r="P521" i="1"/>
  <c r="O521" i="1"/>
  <c r="N521" i="1"/>
  <c r="AE520" i="1"/>
  <c r="AB520" i="1"/>
  <c r="AA520" i="1"/>
  <c r="Z520" i="1"/>
  <c r="Y520" i="1"/>
  <c r="X520" i="1"/>
  <c r="W520" i="1"/>
  <c r="T520" i="1"/>
  <c r="S520" i="1"/>
  <c r="R520" i="1"/>
  <c r="Q520" i="1"/>
  <c r="P520" i="1"/>
  <c r="O520" i="1"/>
  <c r="N520" i="1"/>
  <c r="AE519" i="1"/>
  <c r="AB519" i="1"/>
  <c r="AA519" i="1"/>
  <c r="Z519" i="1"/>
  <c r="Y519" i="1"/>
  <c r="X519" i="1"/>
  <c r="W519" i="1"/>
  <c r="T519" i="1"/>
  <c r="S519" i="1"/>
  <c r="R519" i="1"/>
  <c r="Q519" i="1"/>
  <c r="P519" i="1"/>
  <c r="O519" i="1"/>
  <c r="N519" i="1"/>
  <c r="AE518" i="1"/>
  <c r="AB518" i="1"/>
  <c r="AA518" i="1"/>
  <c r="Z518" i="1"/>
  <c r="Y518" i="1"/>
  <c r="X518" i="1"/>
  <c r="W518" i="1"/>
  <c r="T518" i="1"/>
  <c r="S518" i="1"/>
  <c r="R518" i="1"/>
  <c r="Q518" i="1"/>
  <c r="P518" i="1"/>
  <c r="O518" i="1"/>
  <c r="N518" i="1"/>
  <c r="AE517" i="1"/>
  <c r="AB517" i="1"/>
  <c r="AA517" i="1"/>
  <c r="Z517" i="1"/>
  <c r="Y517" i="1"/>
  <c r="X517" i="1"/>
  <c r="W517" i="1"/>
  <c r="T517" i="1"/>
  <c r="S517" i="1"/>
  <c r="R517" i="1"/>
  <c r="Q517" i="1"/>
  <c r="P517" i="1"/>
  <c r="O517" i="1"/>
  <c r="N517" i="1"/>
  <c r="AE516" i="1"/>
  <c r="AB516" i="1"/>
  <c r="AA516" i="1"/>
  <c r="Z516" i="1"/>
  <c r="Y516" i="1"/>
  <c r="X516" i="1"/>
  <c r="W516" i="1"/>
  <c r="T516" i="1"/>
  <c r="S516" i="1"/>
  <c r="R516" i="1"/>
  <c r="Q516" i="1"/>
  <c r="P516" i="1"/>
  <c r="O516" i="1"/>
  <c r="N516" i="1"/>
  <c r="AE515" i="1"/>
  <c r="AB515" i="1"/>
  <c r="AA515" i="1"/>
  <c r="Z515" i="1"/>
  <c r="Y515" i="1"/>
  <c r="X515" i="1"/>
  <c r="W515" i="1"/>
  <c r="T515" i="1"/>
  <c r="S515" i="1"/>
  <c r="R515" i="1"/>
  <c r="Q515" i="1"/>
  <c r="P515" i="1"/>
  <c r="O515" i="1"/>
  <c r="N515" i="1"/>
  <c r="AE514" i="1"/>
  <c r="AB514" i="1"/>
  <c r="AA514" i="1"/>
  <c r="Z514" i="1"/>
  <c r="Y514" i="1"/>
  <c r="X514" i="1"/>
  <c r="W514" i="1"/>
  <c r="T514" i="1"/>
  <c r="S514" i="1"/>
  <c r="R514" i="1"/>
  <c r="Q514" i="1"/>
  <c r="P514" i="1"/>
  <c r="O514" i="1"/>
  <c r="N514" i="1"/>
  <c r="AE513" i="1"/>
  <c r="AB513" i="1"/>
  <c r="AA513" i="1"/>
  <c r="Z513" i="1"/>
  <c r="Y513" i="1"/>
  <c r="X513" i="1"/>
  <c r="W513" i="1"/>
  <c r="T513" i="1"/>
  <c r="S513" i="1"/>
  <c r="R513" i="1"/>
  <c r="Q513" i="1"/>
  <c r="P513" i="1"/>
  <c r="O513" i="1"/>
  <c r="N513" i="1"/>
  <c r="AE512" i="1"/>
  <c r="AB512" i="1"/>
  <c r="AA512" i="1"/>
  <c r="Z512" i="1"/>
  <c r="Y512" i="1"/>
  <c r="X512" i="1"/>
  <c r="W512" i="1"/>
  <c r="T512" i="1"/>
  <c r="S512" i="1"/>
  <c r="R512" i="1"/>
  <c r="Q512" i="1"/>
  <c r="P512" i="1"/>
  <c r="O512" i="1"/>
  <c r="N512" i="1"/>
  <c r="AE511" i="1"/>
  <c r="AB511" i="1"/>
  <c r="AA511" i="1"/>
  <c r="Z511" i="1"/>
  <c r="Y511" i="1"/>
  <c r="X511" i="1"/>
  <c r="W511" i="1"/>
  <c r="T511" i="1"/>
  <c r="S511" i="1"/>
  <c r="R511" i="1"/>
  <c r="Q511" i="1"/>
  <c r="P511" i="1"/>
  <c r="O511" i="1"/>
  <c r="N511" i="1"/>
  <c r="AE510" i="1"/>
  <c r="AB510" i="1"/>
  <c r="AA510" i="1"/>
  <c r="Z510" i="1"/>
  <c r="Y510" i="1"/>
  <c r="X510" i="1"/>
  <c r="W510" i="1"/>
  <c r="T510" i="1"/>
  <c r="S510" i="1"/>
  <c r="R510" i="1"/>
  <c r="Q510" i="1"/>
  <c r="P510" i="1"/>
  <c r="O510" i="1"/>
  <c r="N510" i="1"/>
  <c r="AE509" i="1"/>
  <c r="AB509" i="1"/>
  <c r="AA509" i="1"/>
  <c r="Z509" i="1"/>
  <c r="Y509" i="1"/>
  <c r="X509" i="1"/>
  <c r="W509" i="1"/>
  <c r="T509" i="1"/>
  <c r="S509" i="1"/>
  <c r="R509" i="1"/>
  <c r="Q509" i="1"/>
  <c r="P509" i="1"/>
  <c r="O509" i="1"/>
  <c r="N509" i="1"/>
  <c r="AE508" i="1"/>
  <c r="AB508" i="1"/>
  <c r="AA508" i="1"/>
  <c r="Z508" i="1"/>
  <c r="Y508" i="1"/>
  <c r="X508" i="1"/>
  <c r="W508" i="1"/>
  <c r="T508" i="1"/>
  <c r="S508" i="1"/>
  <c r="R508" i="1"/>
  <c r="Q508" i="1"/>
  <c r="P508" i="1"/>
  <c r="O508" i="1"/>
  <c r="N508" i="1"/>
  <c r="AE507" i="1"/>
  <c r="AB507" i="1"/>
  <c r="AA507" i="1"/>
  <c r="Z507" i="1"/>
  <c r="Y507" i="1"/>
  <c r="X507" i="1"/>
  <c r="W507" i="1"/>
  <c r="T507" i="1"/>
  <c r="S507" i="1"/>
  <c r="R507" i="1"/>
  <c r="Q507" i="1"/>
  <c r="P507" i="1"/>
  <c r="O507" i="1"/>
  <c r="N507" i="1"/>
  <c r="AE506" i="1"/>
  <c r="AB506" i="1"/>
  <c r="AA506" i="1"/>
  <c r="Z506" i="1"/>
  <c r="Y506" i="1"/>
  <c r="X506" i="1"/>
  <c r="W506" i="1"/>
  <c r="T506" i="1"/>
  <c r="S506" i="1"/>
  <c r="R506" i="1"/>
  <c r="Q506" i="1"/>
  <c r="P506" i="1"/>
  <c r="O506" i="1"/>
  <c r="N506" i="1"/>
  <c r="AE505" i="1"/>
  <c r="AB505" i="1"/>
  <c r="AA505" i="1"/>
  <c r="Z505" i="1"/>
  <c r="Y505" i="1"/>
  <c r="X505" i="1"/>
  <c r="W505" i="1"/>
  <c r="T505" i="1"/>
  <c r="S505" i="1"/>
  <c r="R505" i="1"/>
  <c r="Q505" i="1"/>
  <c r="P505" i="1"/>
  <c r="O505" i="1"/>
  <c r="N505" i="1"/>
  <c r="AE504" i="1"/>
  <c r="AB504" i="1"/>
  <c r="AA504" i="1"/>
  <c r="Z504" i="1"/>
  <c r="Y504" i="1"/>
  <c r="X504" i="1"/>
  <c r="W504" i="1"/>
  <c r="T504" i="1"/>
  <c r="S504" i="1"/>
  <c r="R504" i="1"/>
  <c r="Q504" i="1"/>
  <c r="P504" i="1"/>
  <c r="O504" i="1"/>
  <c r="N504" i="1"/>
  <c r="AE503" i="1"/>
  <c r="AB503" i="1"/>
  <c r="AA503" i="1"/>
  <c r="Z503" i="1"/>
  <c r="Y503" i="1"/>
  <c r="X503" i="1"/>
  <c r="W503" i="1"/>
  <c r="T503" i="1"/>
  <c r="S503" i="1"/>
  <c r="R503" i="1"/>
  <c r="Q503" i="1"/>
  <c r="P503" i="1"/>
  <c r="O503" i="1"/>
  <c r="N503" i="1"/>
  <c r="AE502" i="1"/>
  <c r="AB502" i="1"/>
  <c r="AA502" i="1"/>
  <c r="Z502" i="1"/>
  <c r="Y502" i="1"/>
  <c r="X502" i="1"/>
  <c r="W502" i="1"/>
  <c r="T502" i="1"/>
  <c r="S502" i="1"/>
  <c r="R502" i="1"/>
  <c r="Q502" i="1"/>
  <c r="P502" i="1"/>
  <c r="O502" i="1"/>
  <c r="N502" i="1"/>
  <c r="AE501" i="1"/>
  <c r="AB501" i="1"/>
  <c r="AA501" i="1"/>
  <c r="Z501" i="1"/>
  <c r="Y501" i="1"/>
  <c r="X501" i="1"/>
  <c r="W501" i="1"/>
  <c r="T501" i="1"/>
  <c r="S501" i="1"/>
  <c r="R501" i="1"/>
  <c r="Q501" i="1"/>
  <c r="P501" i="1"/>
  <c r="O501" i="1"/>
  <c r="N501" i="1"/>
  <c r="AE500" i="1"/>
  <c r="AB500" i="1"/>
  <c r="AA500" i="1"/>
  <c r="Z500" i="1"/>
  <c r="Y500" i="1"/>
  <c r="X500" i="1"/>
  <c r="W500" i="1"/>
  <c r="T500" i="1"/>
  <c r="S500" i="1"/>
  <c r="R500" i="1"/>
  <c r="Q500" i="1"/>
  <c r="P500" i="1"/>
  <c r="O500" i="1"/>
  <c r="N500" i="1"/>
  <c r="AE499" i="1"/>
  <c r="AB499" i="1"/>
  <c r="AA499" i="1"/>
  <c r="Z499" i="1"/>
  <c r="Y499" i="1"/>
  <c r="X499" i="1"/>
  <c r="W499" i="1"/>
  <c r="T499" i="1"/>
  <c r="S499" i="1"/>
  <c r="R499" i="1"/>
  <c r="Q499" i="1"/>
  <c r="P499" i="1"/>
  <c r="O499" i="1"/>
  <c r="N499" i="1"/>
  <c r="AE498" i="1"/>
  <c r="AB498" i="1"/>
  <c r="AA498" i="1"/>
  <c r="Z498" i="1"/>
  <c r="Y498" i="1"/>
  <c r="X498" i="1"/>
  <c r="W498" i="1"/>
  <c r="T498" i="1"/>
  <c r="S498" i="1"/>
  <c r="R498" i="1"/>
  <c r="Q498" i="1"/>
  <c r="P498" i="1"/>
  <c r="O498" i="1"/>
  <c r="N498" i="1"/>
  <c r="AE497" i="1"/>
  <c r="AB497" i="1"/>
  <c r="AA497" i="1"/>
  <c r="Z497" i="1"/>
  <c r="Y497" i="1"/>
  <c r="X497" i="1"/>
  <c r="W497" i="1"/>
  <c r="T497" i="1"/>
  <c r="S497" i="1"/>
  <c r="R497" i="1"/>
  <c r="Q497" i="1"/>
  <c r="P497" i="1"/>
  <c r="O497" i="1"/>
  <c r="N497" i="1"/>
  <c r="AE496" i="1"/>
  <c r="AB496" i="1"/>
  <c r="AA496" i="1"/>
  <c r="Z496" i="1"/>
  <c r="Y496" i="1"/>
  <c r="X496" i="1"/>
  <c r="W496" i="1"/>
  <c r="T496" i="1"/>
  <c r="S496" i="1"/>
  <c r="R496" i="1"/>
  <c r="Q496" i="1"/>
  <c r="P496" i="1"/>
  <c r="O496" i="1"/>
  <c r="N496" i="1"/>
  <c r="AE495" i="1"/>
  <c r="AB495" i="1"/>
  <c r="AA495" i="1"/>
  <c r="Z495" i="1"/>
  <c r="Y495" i="1"/>
  <c r="X495" i="1"/>
  <c r="W495" i="1"/>
  <c r="T495" i="1"/>
  <c r="S495" i="1"/>
  <c r="R495" i="1"/>
  <c r="Q495" i="1"/>
  <c r="P495" i="1"/>
  <c r="O495" i="1"/>
  <c r="N495" i="1"/>
  <c r="AE494" i="1"/>
  <c r="AB494" i="1"/>
  <c r="AA494" i="1"/>
  <c r="Z494" i="1"/>
  <c r="Y494" i="1"/>
  <c r="X494" i="1"/>
  <c r="W494" i="1"/>
  <c r="T494" i="1"/>
  <c r="S494" i="1"/>
  <c r="R494" i="1"/>
  <c r="Q494" i="1"/>
  <c r="P494" i="1"/>
  <c r="O494" i="1"/>
  <c r="N494" i="1"/>
  <c r="AE493" i="1"/>
  <c r="AB493" i="1"/>
  <c r="AA493" i="1"/>
  <c r="Z493" i="1"/>
  <c r="Y493" i="1"/>
  <c r="X493" i="1"/>
  <c r="W493" i="1"/>
  <c r="T493" i="1"/>
  <c r="S493" i="1"/>
  <c r="R493" i="1"/>
  <c r="Q493" i="1"/>
  <c r="P493" i="1"/>
  <c r="O493" i="1"/>
  <c r="N493" i="1"/>
  <c r="AE492" i="1"/>
  <c r="AB492" i="1"/>
  <c r="AA492" i="1"/>
  <c r="Z492" i="1"/>
  <c r="Y492" i="1"/>
  <c r="X492" i="1"/>
  <c r="W492" i="1"/>
  <c r="T492" i="1"/>
  <c r="S492" i="1"/>
  <c r="R492" i="1"/>
  <c r="Q492" i="1"/>
  <c r="P492" i="1"/>
  <c r="O492" i="1"/>
  <c r="N492" i="1"/>
  <c r="AE491" i="1"/>
  <c r="AB491" i="1"/>
  <c r="AA491" i="1"/>
  <c r="Z491" i="1"/>
  <c r="Y491" i="1"/>
  <c r="X491" i="1"/>
  <c r="W491" i="1"/>
  <c r="T491" i="1"/>
  <c r="S491" i="1"/>
  <c r="R491" i="1"/>
  <c r="Q491" i="1"/>
  <c r="P491" i="1"/>
  <c r="O491" i="1"/>
  <c r="N491" i="1"/>
  <c r="AE490" i="1"/>
  <c r="AB490" i="1"/>
  <c r="AA490" i="1"/>
  <c r="Z490" i="1"/>
  <c r="Y490" i="1"/>
  <c r="X490" i="1"/>
  <c r="W490" i="1"/>
  <c r="T490" i="1"/>
  <c r="S490" i="1"/>
  <c r="R490" i="1"/>
  <c r="Q490" i="1"/>
  <c r="P490" i="1"/>
  <c r="O490" i="1"/>
  <c r="N490" i="1"/>
  <c r="AE489" i="1"/>
  <c r="AB489" i="1"/>
  <c r="AA489" i="1"/>
  <c r="Z489" i="1"/>
  <c r="Y489" i="1"/>
  <c r="X489" i="1"/>
  <c r="W489" i="1"/>
  <c r="T489" i="1"/>
  <c r="S489" i="1"/>
  <c r="R489" i="1"/>
  <c r="Q489" i="1"/>
  <c r="P489" i="1"/>
  <c r="O489" i="1"/>
  <c r="N489" i="1"/>
  <c r="AE488" i="1"/>
  <c r="AB488" i="1"/>
  <c r="AA488" i="1"/>
  <c r="Z488" i="1"/>
  <c r="Y488" i="1"/>
  <c r="X488" i="1"/>
  <c r="W488" i="1"/>
  <c r="T488" i="1"/>
  <c r="S488" i="1"/>
  <c r="R488" i="1"/>
  <c r="Q488" i="1"/>
  <c r="P488" i="1"/>
  <c r="O488" i="1"/>
  <c r="N488" i="1"/>
  <c r="AE487" i="1"/>
  <c r="AB487" i="1"/>
  <c r="AA487" i="1"/>
  <c r="Z487" i="1"/>
  <c r="Y487" i="1"/>
  <c r="X487" i="1"/>
  <c r="W487" i="1"/>
  <c r="T487" i="1"/>
  <c r="S487" i="1"/>
  <c r="R487" i="1"/>
  <c r="Q487" i="1"/>
  <c r="P487" i="1"/>
  <c r="O487" i="1"/>
  <c r="N487" i="1"/>
  <c r="AE486" i="1"/>
  <c r="AB486" i="1"/>
  <c r="AA486" i="1"/>
  <c r="Z486" i="1"/>
  <c r="Y486" i="1"/>
  <c r="X486" i="1"/>
  <c r="W486" i="1"/>
  <c r="T486" i="1"/>
  <c r="S486" i="1"/>
  <c r="R486" i="1"/>
  <c r="Q486" i="1"/>
  <c r="P486" i="1"/>
  <c r="O486" i="1"/>
  <c r="N486" i="1"/>
  <c r="AE485" i="1"/>
  <c r="AB485" i="1"/>
  <c r="AA485" i="1"/>
  <c r="Z485" i="1"/>
  <c r="Y485" i="1"/>
  <c r="X485" i="1"/>
  <c r="W485" i="1"/>
  <c r="T485" i="1"/>
  <c r="S485" i="1"/>
  <c r="R485" i="1"/>
  <c r="Q485" i="1"/>
  <c r="P485" i="1"/>
  <c r="O485" i="1"/>
  <c r="N485" i="1"/>
  <c r="AE484" i="1"/>
  <c r="AB484" i="1"/>
  <c r="AA484" i="1"/>
  <c r="Z484" i="1"/>
  <c r="Y484" i="1"/>
  <c r="X484" i="1"/>
  <c r="W484" i="1"/>
  <c r="T484" i="1"/>
  <c r="S484" i="1"/>
  <c r="R484" i="1"/>
  <c r="Q484" i="1"/>
  <c r="P484" i="1"/>
  <c r="O484" i="1"/>
  <c r="N484" i="1"/>
  <c r="AE483" i="1"/>
  <c r="AB483" i="1"/>
  <c r="AA483" i="1"/>
  <c r="Z483" i="1"/>
  <c r="Y483" i="1"/>
  <c r="X483" i="1"/>
  <c r="W483" i="1"/>
  <c r="T483" i="1"/>
  <c r="S483" i="1"/>
  <c r="R483" i="1"/>
  <c r="Q483" i="1"/>
  <c r="P483" i="1"/>
  <c r="O483" i="1"/>
  <c r="N483" i="1"/>
  <c r="AE482" i="1"/>
  <c r="AB482" i="1"/>
  <c r="AA482" i="1"/>
  <c r="Z482" i="1"/>
  <c r="Y482" i="1"/>
  <c r="X482" i="1"/>
  <c r="W482" i="1"/>
  <c r="T482" i="1"/>
  <c r="S482" i="1"/>
  <c r="R482" i="1"/>
  <c r="Q482" i="1"/>
  <c r="P482" i="1"/>
  <c r="O482" i="1"/>
  <c r="N482" i="1"/>
  <c r="AE481" i="1"/>
  <c r="AB481" i="1"/>
  <c r="AA481" i="1"/>
  <c r="Z481" i="1"/>
  <c r="Y481" i="1"/>
  <c r="X481" i="1"/>
  <c r="W481" i="1"/>
  <c r="T481" i="1"/>
  <c r="S481" i="1"/>
  <c r="R481" i="1"/>
  <c r="Q481" i="1"/>
  <c r="P481" i="1"/>
  <c r="O481" i="1"/>
  <c r="N481" i="1"/>
  <c r="AE480" i="1"/>
  <c r="AB480" i="1"/>
  <c r="AA480" i="1"/>
  <c r="Z480" i="1"/>
  <c r="Y480" i="1"/>
  <c r="X480" i="1"/>
  <c r="W480" i="1"/>
  <c r="T480" i="1"/>
  <c r="S480" i="1"/>
  <c r="R480" i="1"/>
  <c r="Q480" i="1"/>
  <c r="P480" i="1"/>
  <c r="O480" i="1"/>
  <c r="N480" i="1"/>
  <c r="AE479" i="1"/>
  <c r="AB479" i="1"/>
  <c r="AA479" i="1"/>
  <c r="Z479" i="1"/>
  <c r="Y479" i="1"/>
  <c r="X479" i="1"/>
  <c r="W479" i="1"/>
  <c r="T479" i="1"/>
  <c r="S479" i="1"/>
  <c r="R479" i="1"/>
  <c r="Q479" i="1"/>
  <c r="P479" i="1"/>
  <c r="O479" i="1"/>
  <c r="N479" i="1"/>
  <c r="AE478" i="1"/>
  <c r="AB478" i="1"/>
  <c r="AA478" i="1"/>
  <c r="Z478" i="1"/>
  <c r="Y478" i="1"/>
  <c r="X478" i="1"/>
  <c r="W478" i="1"/>
  <c r="T478" i="1"/>
  <c r="S478" i="1"/>
  <c r="R478" i="1"/>
  <c r="Q478" i="1"/>
  <c r="P478" i="1"/>
  <c r="O478" i="1"/>
  <c r="N478" i="1"/>
  <c r="AE477" i="1"/>
  <c r="AB477" i="1"/>
  <c r="AA477" i="1"/>
  <c r="Z477" i="1"/>
  <c r="Y477" i="1"/>
  <c r="X477" i="1"/>
  <c r="W477" i="1"/>
  <c r="T477" i="1"/>
  <c r="S477" i="1"/>
  <c r="R477" i="1"/>
  <c r="Q477" i="1"/>
  <c r="P477" i="1"/>
  <c r="O477" i="1"/>
  <c r="N477" i="1"/>
  <c r="AE476" i="1"/>
  <c r="AB476" i="1"/>
  <c r="AA476" i="1"/>
  <c r="Z476" i="1"/>
  <c r="Y476" i="1"/>
  <c r="X476" i="1"/>
  <c r="W476" i="1"/>
  <c r="T476" i="1"/>
  <c r="S476" i="1"/>
  <c r="R476" i="1"/>
  <c r="Q476" i="1"/>
  <c r="P476" i="1"/>
  <c r="O476" i="1"/>
  <c r="N476" i="1"/>
  <c r="AE475" i="1"/>
  <c r="AB475" i="1"/>
  <c r="AA475" i="1"/>
  <c r="Z475" i="1"/>
  <c r="Y475" i="1"/>
  <c r="X475" i="1"/>
  <c r="W475" i="1"/>
  <c r="T475" i="1"/>
  <c r="S475" i="1"/>
  <c r="R475" i="1"/>
  <c r="Q475" i="1"/>
  <c r="P475" i="1"/>
  <c r="O475" i="1"/>
  <c r="N475" i="1"/>
  <c r="AE474" i="1"/>
  <c r="AB474" i="1"/>
  <c r="AA474" i="1"/>
  <c r="Z474" i="1"/>
  <c r="Y474" i="1"/>
  <c r="X474" i="1"/>
  <c r="W474" i="1"/>
  <c r="T474" i="1"/>
  <c r="S474" i="1"/>
  <c r="R474" i="1"/>
  <c r="Q474" i="1"/>
  <c r="P474" i="1"/>
  <c r="O474" i="1"/>
  <c r="N474" i="1"/>
  <c r="AE473" i="1"/>
  <c r="AB473" i="1"/>
  <c r="AA473" i="1"/>
  <c r="Z473" i="1"/>
  <c r="Y473" i="1"/>
  <c r="X473" i="1"/>
  <c r="W473" i="1"/>
  <c r="T473" i="1"/>
  <c r="S473" i="1"/>
  <c r="R473" i="1"/>
  <c r="Q473" i="1"/>
  <c r="P473" i="1"/>
  <c r="O473" i="1"/>
  <c r="N473" i="1"/>
  <c r="AE472" i="1"/>
  <c r="AB472" i="1"/>
  <c r="AA472" i="1"/>
  <c r="Z472" i="1"/>
  <c r="Y472" i="1"/>
  <c r="X472" i="1"/>
  <c r="W472" i="1"/>
  <c r="T472" i="1"/>
  <c r="S472" i="1"/>
  <c r="R472" i="1"/>
  <c r="Q472" i="1"/>
  <c r="P472" i="1"/>
  <c r="O472" i="1"/>
  <c r="N472" i="1"/>
  <c r="AE471" i="1"/>
  <c r="AB471" i="1"/>
  <c r="AA471" i="1"/>
  <c r="Z471" i="1"/>
  <c r="Y471" i="1"/>
  <c r="X471" i="1"/>
  <c r="W471" i="1"/>
  <c r="T471" i="1"/>
  <c r="S471" i="1"/>
  <c r="R471" i="1"/>
  <c r="Q471" i="1"/>
  <c r="P471" i="1"/>
  <c r="O471" i="1"/>
  <c r="N471" i="1"/>
  <c r="AE470" i="1"/>
  <c r="AB470" i="1"/>
  <c r="AA470" i="1"/>
  <c r="Z470" i="1"/>
  <c r="Y470" i="1"/>
  <c r="X470" i="1"/>
  <c r="W470" i="1"/>
  <c r="T470" i="1"/>
  <c r="S470" i="1"/>
  <c r="R470" i="1"/>
  <c r="Q470" i="1"/>
  <c r="P470" i="1"/>
  <c r="O470" i="1"/>
  <c r="N470" i="1"/>
  <c r="AE469" i="1"/>
  <c r="AB469" i="1"/>
  <c r="AA469" i="1"/>
  <c r="Z469" i="1"/>
  <c r="Y469" i="1"/>
  <c r="X469" i="1"/>
  <c r="W469" i="1"/>
  <c r="T469" i="1"/>
  <c r="S469" i="1"/>
  <c r="R469" i="1"/>
  <c r="Q469" i="1"/>
  <c r="P469" i="1"/>
  <c r="O469" i="1"/>
  <c r="N469" i="1"/>
  <c r="AE468" i="1"/>
  <c r="AB468" i="1"/>
  <c r="AA468" i="1"/>
  <c r="Z468" i="1"/>
  <c r="Y468" i="1"/>
  <c r="X468" i="1"/>
  <c r="W468" i="1"/>
  <c r="T468" i="1"/>
  <c r="S468" i="1"/>
  <c r="R468" i="1"/>
  <c r="Q468" i="1"/>
  <c r="P468" i="1"/>
  <c r="O468" i="1"/>
  <c r="N468" i="1"/>
  <c r="AE467" i="1"/>
  <c r="AB467" i="1"/>
  <c r="AA467" i="1"/>
  <c r="Z467" i="1"/>
  <c r="Y467" i="1"/>
  <c r="X467" i="1"/>
  <c r="W467" i="1"/>
  <c r="T467" i="1"/>
  <c r="S467" i="1"/>
  <c r="R467" i="1"/>
  <c r="Q467" i="1"/>
  <c r="P467" i="1"/>
  <c r="O467" i="1"/>
  <c r="N467" i="1"/>
  <c r="AE466" i="1"/>
  <c r="AB466" i="1"/>
  <c r="AA466" i="1"/>
  <c r="Z466" i="1"/>
  <c r="Y466" i="1"/>
  <c r="X466" i="1"/>
  <c r="W466" i="1"/>
  <c r="T466" i="1"/>
  <c r="S466" i="1"/>
  <c r="R466" i="1"/>
  <c r="Q466" i="1"/>
  <c r="P466" i="1"/>
  <c r="O466" i="1"/>
  <c r="N466" i="1"/>
  <c r="AE465" i="1"/>
  <c r="AB465" i="1"/>
  <c r="AA465" i="1"/>
  <c r="Z465" i="1"/>
  <c r="Y465" i="1"/>
  <c r="X465" i="1"/>
  <c r="W465" i="1"/>
  <c r="T465" i="1"/>
  <c r="S465" i="1"/>
  <c r="R465" i="1"/>
  <c r="Q465" i="1"/>
  <c r="P465" i="1"/>
  <c r="O465" i="1"/>
  <c r="N465" i="1"/>
  <c r="AE464" i="1"/>
  <c r="AB464" i="1"/>
  <c r="AA464" i="1"/>
  <c r="Z464" i="1"/>
  <c r="Y464" i="1"/>
  <c r="X464" i="1"/>
  <c r="W464" i="1"/>
  <c r="T464" i="1"/>
  <c r="S464" i="1"/>
  <c r="R464" i="1"/>
  <c r="Q464" i="1"/>
  <c r="P464" i="1"/>
  <c r="O464" i="1"/>
  <c r="N464" i="1"/>
  <c r="AE463" i="1"/>
  <c r="AB463" i="1"/>
  <c r="AA463" i="1"/>
  <c r="Z463" i="1"/>
  <c r="Y463" i="1"/>
  <c r="X463" i="1"/>
  <c r="W463" i="1"/>
  <c r="T463" i="1"/>
  <c r="S463" i="1"/>
  <c r="R463" i="1"/>
  <c r="Q463" i="1"/>
  <c r="P463" i="1"/>
  <c r="O463" i="1"/>
  <c r="N463" i="1"/>
  <c r="AE462" i="1"/>
  <c r="AB462" i="1"/>
  <c r="AA462" i="1"/>
  <c r="Z462" i="1"/>
  <c r="Y462" i="1"/>
  <c r="X462" i="1"/>
  <c r="W462" i="1"/>
  <c r="T462" i="1"/>
  <c r="S462" i="1"/>
  <c r="R462" i="1"/>
  <c r="Q462" i="1"/>
  <c r="P462" i="1"/>
  <c r="O462" i="1"/>
  <c r="N462" i="1"/>
  <c r="AE461" i="1"/>
  <c r="AB461" i="1"/>
  <c r="AA461" i="1"/>
  <c r="Z461" i="1"/>
  <c r="Y461" i="1"/>
  <c r="X461" i="1"/>
  <c r="W461" i="1"/>
  <c r="T461" i="1"/>
  <c r="S461" i="1"/>
  <c r="R461" i="1"/>
  <c r="Q461" i="1"/>
  <c r="P461" i="1"/>
  <c r="O461" i="1"/>
  <c r="N461" i="1"/>
  <c r="AE460" i="1"/>
  <c r="AB460" i="1"/>
  <c r="AA460" i="1"/>
  <c r="Z460" i="1"/>
  <c r="Y460" i="1"/>
  <c r="X460" i="1"/>
  <c r="W460" i="1"/>
  <c r="T460" i="1"/>
  <c r="S460" i="1"/>
  <c r="R460" i="1"/>
  <c r="Q460" i="1"/>
  <c r="P460" i="1"/>
  <c r="O460" i="1"/>
  <c r="N460" i="1"/>
  <c r="AE459" i="1"/>
  <c r="AB459" i="1"/>
  <c r="AA459" i="1"/>
  <c r="Z459" i="1"/>
  <c r="Y459" i="1"/>
  <c r="X459" i="1"/>
  <c r="W459" i="1"/>
  <c r="T459" i="1"/>
  <c r="S459" i="1"/>
  <c r="R459" i="1"/>
  <c r="Q459" i="1"/>
  <c r="P459" i="1"/>
  <c r="O459" i="1"/>
  <c r="N459" i="1"/>
  <c r="AE458" i="1"/>
  <c r="AB458" i="1"/>
  <c r="AA458" i="1"/>
  <c r="Z458" i="1"/>
  <c r="Y458" i="1"/>
  <c r="X458" i="1"/>
  <c r="W458" i="1"/>
  <c r="T458" i="1"/>
  <c r="S458" i="1"/>
  <c r="R458" i="1"/>
  <c r="Q458" i="1"/>
  <c r="P458" i="1"/>
  <c r="O458" i="1"/>
  <c r="N458" i="1"/>
  <c r="AE457" i="1"/>
  <c r="AB457" i="1"/>
  <c r="AA457" i="1"/>
  <c r="Z457" i="1"/>
  <c r="Y457" i="1"/>
  <c r="X457" i="1"/>
  <c r="W457" i="1"/>
  <c r="T457" i="1"/>
  <c r="S457" i="1"/>
  <c r="R457" i="1"/>
  <c r="Q457" i="1"/>
  <c r="P457" i="1"/>
  <c r="O457" i="1"/>
  <c r="N457" i="1"/>
  <c r="AE456" i="1"/>
  <c r="AB456" i="1"/>
  <c r="AA456" i="1"/>
  <c r="Z456" i="1"/>
  <c r="Y456" i="1"/>
  <c r="X456" i="1"/>
  <c r="W456" i="1"/>
  <c r="T456" i="1"/>
  <c r="S456" i="1"/>
  <c r="R456" i="1"/>
  <c r="Q456" i="1"/>
  <c r="P456" i="1"/>
  <c r="O456" i="1"/>
  <c r="N456" i="1"/>
  <c r="AE455" i="1"/>
  <c r="AB455" i="1"/>
  <c r="AA455" i="1"/>
  <c r="Z455" i="1"/>
  <c r="Y455" i="1"/>
  <c r="X455" i="1"/>
  <c r="W455" i="1"/>
  <c r="T455" i="1"/>
  <c r="S455" i="1"/>
  <c r="R455" i="1"/>
  <c r="Q455" i="1"/>
  <c r="P455" i="1"/>
  <c r="O455" i="1"/>
  <c r="N455" i="1"/>
  <c r="AE454" i="1"/>
  <c r="AB454" i="1"/>
  <c r="AA454" i="1"/>
  <c r="Z454" i="1"/>
  <c r="Y454" i="1"/>
  <c r="X454" i="1"/>
  <c r="W454" i="1"/>
  <c r="T454" i="1"/>
  <c r="S454" i="1"/>
  <c r="R454" i="1"/>
  <c r="Q454" i="1"/>
  <c r="P454" i="1"/>
  <c r="O454" i="1"/>
  <c r="N454" i="1"/>
  <c r="AE453" i="1"/>
  <c r="AB453" i="1"/>
  <c r="AA453" i="1"/>
  <c r="Z453" i="1"/>
  <c r="Y453" i="1"/>
  <c r="X453" i="1"/>
  <c r="W453" i="1"/>
  <c r="T453" i="1"/>
  <c r="S453" i="1"/>
  <c r="R453" i="1"/>
  <c r="Q453" i="1"/>
  <c r="P453" i="1"/>
  <c r="O453" i="1"/>
  <c r="N453" i="1"/>
  <c r="AE452" i="1"/>
  <c r="AB452" i="1"/>
  <c r="AA452" i="1"/>
  <c r="Z452" i="1"/>
  <c r="Y452" i="1"/>
  <c r="X452" i="1"/>
  <c r="W452" i="1"/>
  <c r="T452" i="1"/>
  <c r="S452" i="1"/>
  <c r="R452" i="1"/>
  <c r="Q452" i="1"/>
  <c r="P452" i="1"/>
  <c r="O452" i="1"/>
  <c r="N452" i="1"/>
  <c r="AE451" i="1"/>
  <c r="AB451" i="1"/>
  <c r="AA451" i="1"/>
  <c r="Z451" i="1"/>
  <c r="Y451" i="1"/>
  <c r="X451" i="1"/>
  <c r="W451" i="1"/>
  <c r="T451" i="1"/>
  <c r="S451" i="1"/>
  <c r="R451" i="1"/>
  <c r="Q451" i="1"/>
  <c r="P451" i="1"/>
  <c r="O451" i="1"/>
  <c r="N451" i="1"/>
  <c r="AE450" i="1"/>
  <c r="AB450" i="1"/>
  <c r="AA450" i="1"/>
  <c r="Z450" i="1"/>
  <c r="Y450" i="1"/>
  <c r="X450" i="1"/>
  <c r="W450" i="1"/>
  <c r="T450" i="1"/>
  <c r="S450" i="1"/>
  <c r="R450" i="1"/>
  <c r="Q450" i="1"/>
  <c r="P450" i="1"/>
  <c r="O450" i="1"/>
  <c r="N450" i="1"/>
  <c r="AE449" i="1"/>
  <c r="AB449" i="1"/>
  <c r="AA449" i="1"/>
  <c r="Z449" i="1"/>
  <c r="Y449" i="1"/>
  <c r="X449" i="1"/>
  <c r="W449" i="1"/>
  <c r="T449" i="1"/>
  <c r="S449" i="1"/>
  <c r="R449" i="1"/>
  <c r="Q449" i="1"/>
  <c r="P449" i="1"/>
  <c r="O449" i="1"/>
  <c r="N449" i="1"/>
  <c r="AE448" i="1"/>
  <c r="AB448" i="1"/>
  <c r="AA448" i="1"/>
  <c r="Z448" i="1"/>
  <c r="Y448" i="1"/>
  <c r="X448" i="1"/>
  <c r="W448" i="1"/>
  <c r="T448" i="1"/>
  <c r="S448" i="1"/>
  <c r="R448" i="1"/>
  <c r="Q448" i="1"/>
  <c r="P448" i="1"/>
  <c r="O448" i="1"/>
  <c r="N448" i="1"/>
  <c r="AE447" i="1"/>
  <c r="AB447" i="1"/>
  <c r="AA447" i="1"/>
  <c r="Z447" i="1"/>
  <c r="Y447" i="1"/>
  <c r="X447" i="1"/>
  <c r="W447" i="1"/>
  <c r="T447" i="1"/>
  <c r="S447" i="1"/>
  <c r="R447" i="1"/>
  <c r="Q447" i="1"/>
  <c r="P447" i="1"/>
  <c r="O447" i="1"/>
  <c r="N447" i="1"/>
  <c r="AE446" i="1"/>
  <c r="AB446" i="1"/>
  <c r="AA446" i="1"/>
  <c r="Z446" i="1"/>
  <c r="Y446" i="1"/>
  <c r="X446" i="1"/>
  <c r="W446" i="1"/>
  <c r="T446" i="1"/>
  <c r="S446" i="1"/>
  <c r="R446" i="1"/>
  <c r="Q446" i="1"/>
  <c r="P446" i="1"/>
  <c r="O446" i="1"/>
  <c r="N446" i="1"/>
  <c r="AE445" i="1"/>
  <c r="AB445" i="1"/>
  <c r="AA445" i="1"/>
  <c r="Z445" i="1"/>
  <c r="Y445" i="1"/>
  <c r="X445" i="1"/>
  <c r="W445" i="1"/>
  <c r="T445" i="1"/>
  <c r="S445" i="1"/>
  <c r="R445" i="1"/>
  <c r="Q445" i="1"/>
  <c r="P445" i="1"/>
  <c r="O445" i="1"/>
  <c r="N445" i="1"/>
  <c r="AE444" i="1"/>
  <c r="AB444" i="1"/>
  <c r="AA444" i="1"/>
  <c r="Z444" i="1"/>
  <c r="Y444" i="1"/>
  <c r="X444" i="1"/>
  <c r="W444" i="1"/>
  <c r="T444" i="1"/>
  <c r="S444" i="1"/>
  <c r="R444" i="1"/>
  <c r="Q444" i="1"/>
  <c r="P444" i="1"/>
  <c r="O444" i="1"/>
  <c r="N444" i="1"/>
  <c r="AE443" i="1"/>
  <c r="AB443" i="1"/>
  <c r="AA443" i="1"/>
  <c r="Z443" i="1"/>
  <c r="Y443" i="1"/>
  <c r="X443" i="1"/>
  <c r="W443" i="1"/>
  <c r="T443" i="1"/>
  <c r="S443" i="1"/>
  <c r="R443" i="1"/>
  <c r="Q443" i="1"/>
  <c r="P443" i="1"/>
  <c r="O443" i="1"/>
  <c r="N443" i="1"/>
  <c r="AE442" i="1"/>
  <c r="AB442" i="1"/>
  <c r="AA442" i="1"/>
  <c r="Z442" i="1"/>
  <c r="Y442" i="1"/>
  <c r="X442" i="1"/>
  <c r="W442" i="1"/>
  <c r="T442" i="1"/>
  <c r="S442" i="1"/>
  <c r="R442" i="1"/>
  <c r="Q442" i="1"/>
  <c r="P442" i="1"/>
  <c r="O442" i="1"/>
  <c r="N442" i="1"/>
  <c r="AE441" i="1"/>
  <c r="AB441" i="1"/>
  <c r="AA441" i="1"/>
  <c r="Z441" i="1"/>
  <c r="Y441" i="1"/>
  <c r="X441" i="1"/>
  <c r="W441" i="1"/>
  <c r="T441" i="1"/>
  <c r="S441" i="1"/>
  <c r="R441" i="1"/>
  <c r="Q441" i="1"/>
  <c r="P441" i="1"/>
  <c r="O441" i="1"/>
  <c r="N441" i="1"/>
  <c r="AE440" i="1"/>
  <c r="AB440" i="1"/>
  <c r="AA440" i="1"/>
  <c r="Z440" i="1"/>
  <c r="Y440" i="1"/>
  <c r="X440" i="1"/>
  <c r="W440" i="1"/>
  <c r="T440" i="1"/>
  <c r="S440" i="1"/>
  <c r="R440" i="1"/>
  <c r="Q440" i="1"/>
  <c r="P440" i="1"/>
  <c r="O440" i="1"/>
  <c r="N440" i="1"/>
  <c r="AE439" i="1"/>
  <c r="AB439" i="1"/>
  <c r="AA439" i="1"/>
  <c r="Z439" i="1"/>
  <c r="Y439" i="1"/>
  <c r="X439" i="1"/>
  <c r="W439" i="1"/>
  <c r="T439" i="1"/>
  <c r="S439" i="1"/>
  <c r="R439" i="1"/>
  <c r="Q439" i="1"/>
  <c r="P439" i="1"/>
  <c r="O439" i="1"/>
  <c r="N439" i="1"/>
  <c r="AE438" i="1"/>
  <c r="AB438" i="1"/>
  <c r="AA438" i="1"/>
  <c r="Z438" i="1"/>
  <c r="Y438" i="1"/>
  <c r="X438" i="1"/>
  <c r="W438" i="1"/>
  <c r="T438" i="1"/>
  <c r="S438" i="1"/>
  <c r="R438" i="1"/>
  <c r="Q438" i="1"/>
  <c r="P438" i="1"/>
  <c r="O438" i="1"/>
  <c r="N438" i="1"/>
  <c r="AE437" i="1"/>
  <c r="AB437" i="1"/>
  <c r="AA437" i="1"/>
  <c r="Z437" i="1"/>
  <c r="Y437" i="1"/>
  <c r="X437" i="1"/>
  <c r="W437" i="1"/>
  <c r="T437" i="1"/>
  <c r="S437" i="1"/>
  <c r="R437" i="1"/>
  <c r="Q437" i="1"/>
  <c r="P437" i="1"/>
  <c r="O437" i="1"/>
  <c r="N437" i="1"/>
  <c r="AE436" i="1"/>
  <c r="AB436" i="1"/>
  <c r="AA436" i="1"/>
  <c r="Z436" i="1"/>
  <c r="Y436" i="1"/>
  <c r="X436" i="1"/>
  <c r="W436" i="1"/>
  <c r="T436" i="1"/>
  <c r="S436" i="1"/>
  <c r="R436" i="1"/>
  <c r="Q436" i="1"/>
  <c r="P436" i="1"/>
  <c r="O436" i="1"/>
  <c r="N436" i="1"/>
  <c r="AE435" i="1"/>
  <c r="AB435" i="1"/>
  <c r="AA435" i="1"/>
  <c r="Z435" i="1"/>
  <c r="Y435" i="1"/>
  <c r="X435" i="1"/>
  <c r="W435" i="1"/>
  <c r="T435" i="1"/>
  <c r="S435" i="1"/>
  <c r="R435" i="1"/>
  <c r="Q435" i="1"/>
  <c r="P435" i="1"/>
  <c r="O435" i="1"/>
  <c r="N435" i="1"/>
  <c r="AE434" i="1"/>
  <c r="AB434" i="1"/>
  <c r="AA434" i="1"/>
  <c r="Z434" i="1"/>
  <c r="Y434" i="1"/>
  <c r="X434" i="1"/>
  <c r="W434" i="1"/>
  <c r="T434" i="1"/>
  <c r="S434" i="1"/>
  <c r="R434" i="1"/>
  <c r="Q434" i="1"/>
  <c r="P434" i="1"/>
  <c r="O434" i="1"/>
  <c r="N434" i="1"/>
  <c r="AE433" i="1"/>
  <c r="AB433" i="1"/>
  <c r="AA433" i="1"/>
  <c r="Z433" i="1"/>
  <c r="Y433" i="1"/>
  <c r="X433" i="1"/>
  <c r="W433" i="1"/>
  <c r="T433" i="1"/>
  <c r="S433" i="1"/>
  <c r="R433" i="1"/>
  <c r="Q433" i="1"/>
  <c r="P433" i="1"/>
  <c r="O433" i="1"/>
  <c r="N433" i="1"/>
  <c r="AE432" i="1"/>
  <c r="AB432" i="1"/>
  <c r="AA432" i="1"/>
  <c r="Z432" i="1"/>
  <c r="Y432" i="1"/>
  <c r="X432" i="1"/>
  <c r="W432" i="1"/>
  <c r="T432" i="1"/>
  <c r="S432" i="1"/>
  <c r="R432" i="1"/>
  <c r="Q432" i="1"/>
  <c r="P432" i="1"/>
  <c r="O432" i="1"/>
  <c r="N432" i="1"/>
  <c r="AE431" i="1"/>
  <c r="AB431" i="1"/>
  <c r="AA431" i="1"/>
  <c r="Z431" i="1"/>
  <c r="Y431" i="1"/>
  <c r="X431" i="1"/>
  <c r="W431" i="1"/>
  <c r="T431" i="1"/>
  <c r="S431" i="1"/>
  <c r="R431" i="1"/>
  <c r="Q431" i="1"/>
  <c r="P431" i="1"/>
  <c r="O431" i="1"/>
  <c r="N431" i="1"/>
  <c r="AE430" i="1"/>
  <c r="AB430" i="1"/>
  <c r="AA430" i="1"/>
  <c r="Z430" i="1"/>
  <c r="Y430" i="1"/>
  <c r="X430" i="1"/>
  <c r="W430" i="1"/>
  <c r="T430" i="1"/>
  <c r="S430" i="1"/>
  <c r="R430" i="1"/>
  <c r="Q430" i="1"/>
  <c r="P430" i="1"/>
  <c r="O430" i="1"/>
  <c r="N430" i="1"/>
  <c r="AE429" i="1"/>
  <c r="AB429" i="1"/>
  <c r="AA429" i="1"/>
  <c r="Z429" i="1"/>
  <c r="Y429" i="1"/>
  <c r="X429" i="1"/>
  <c r="W429" i="1"/>
  <c r="T429" i="1"/>
  <c r="S429" i="1"/>
  <c r="R429" i="1"/>
  <c r="Q429" i="1"/>
  <c r="P429" i="1"/>
  <c r="O429" i="1"/>
  <c r="N429" i="1"/>
  <c r="AE428" i="1"/>
  <c r="AB428" i="1"/>
  <c r="AA428" i="1"/>
  <c r="Z428" i="1"/>
  <c r="Y428" i="1"/>
  <c r="X428" i="1"/>
  <c r="W428" i="1"/>
  <c r="T428" i="1"/>
  <c r="S428" i="1"/>
  <c r="R428" i="1"/>
  <c r="Q428" i="1"/>
  <c r="P428" i="1"/>
  <c r="O428" i="1"/>
  <c r="N428" i="1"/>
  <c r="AE427" i="1"/>
  <c r="AB427" i="1"/>
  <c r="AA427" i="1"/>
  <c r="Z427" i="1"/>
  <c r="Y427" i="1"/>
  <c r="X427" i="1"/>
  <c r="W427" i="1"/>
  <c r="T427" i="1"/>
  <c r="S427" i="1"/>
  <c r="R427" i="1"/>
  <c r="Q427" i="1"/>
  <c r="P427" i="1"/>
  <c r="O427" i="1"/>
  <c r="N427" i="1"/>
  <c r="AE426" i="1"/>
  <c r="AB426" i="1"/>
  <c r="AA426" i="1"/>
  <c r="Z426" i="1"/>
  <c r="Y426" i="1"/>
  <c r="X426" i="1"/>
  <c r="W426" i="1"/>
  <c r="T426" i="1"/>
  <c r="S426" i="1"/>
  <c r="R426" i="1"/>
  <c r="Q426" i="1"/>
  <c r="P426" i="1"/>
  <c r="O426" i="1"/>
  <c r="N426" i="1"/>
  <c r="AE425" i="1"/>
  <c r="AB425" i="1"/>
  <c r="AA425" i="1"/>
  <c r="Z425" i="1"/>
  <c r="Y425" i="1"/>
  <c r="X425" i="1"/>
  <c r="W425" i="1"/>
  <c r="T425" i="1"/>
  <c r="S425" i="1"/>
  <c r="R425" i="1"/>
  <c r="Q425" i="1"/>
  <c r="P425" i="1"/>
  <c r="O425" i="1"/>
  <c r="N425" i="1"/>
  <c r="AE424" i="1"/>
  <c r="AB424" i="1"/>
  <c r="AA424" i="1"/>
  <c r="Z424" i="1"/>
  <c r="Y424" i="1"/>
  <c r="X424" i="1"/>
  <c r="W424" i="1"/>
  <c r="T424" i="1"/>
  <c r="S424" i="1"/>
  <c r="R424" i="1"/>
  <c r="Q424" i="1"/>
  <c r="P424" i="1"/>
  <c r="O424" i="1"/>
  <c r="N424" i="1"/>
  <c r="AE423" i="1"/>
  <c r="AB423" i="1"/>
  <c r="AA423" i="1"/>
  <c r="Z423" i="1"/>
  <c r="Y423" i="1"/>
  <c r="X423" i="1"/>
  <c r="W423" i="1"/>
  <c r="T423" i="1"/>
  <c r="S423" i="1"/>
  <c r="R423" i="1"/>
  <c r="Q423" i="1"/>
  <c r="P423" i="1"/>
  <c r="O423" i="1"/>
  <c r="N423" i="1"/>
  <c r="AE422" i="1"/>
  <c r="AB422" i="1"/>
  <c r="AA422" i="1"/>
  <c r="Z422" i="1"/>
  <c r="Y422" i="1"/>
  <c r="X422" i="1"/>
  <c r="W422" i="1"/>
  <c r="T422" i="1"/>
  <c r="S422" i="1"/>
  <c r="R422" i="1"/>
  <c r="Q422" i="1"/>
  <c r="P422" i="1"/>
  <c r="O422" i="1"/>
  <c r="N422" i="1"/>
  <c r="AE421" i="1"/>
  <c r="AB421" i="1"/>
  <c r="AA421" i="1"/>
  <c r="Z421" i="1"/>
  <c r="Y421" i="1"/>
  <c r="X421" i="1"/>
  <c r="W421" i="1"/>
  <c r="T421" i="1"/>
  <c r="S421" i="1"/>
  <c r="R421" i="1"/>
  <c r="Q421" i="1"/>
  <c r="P421" i="1"/>
  <c r="O421" i="1"/>
  <c r="N421" i="1"/>
  <c r="AE420" i="1"/>
  <c r="AB420" i="1"/>
  <c r="AA420" i="1"/>
  <c r="Z420" i="1"/>
  <c r="Y420" i="1"/>
  <c r="X420" i="1"/>
  <c r="W420" i="1"/>
  <c r="T420" i="1"/>
  <c r="S420" i="1"/>
  <c r="R420" i="1"/>
  <c r="Q420" i="1"/>
  <c r="P420" i="1"/>
  <c r="O420" i="1"/>
  <c r="N420" i="1"/>
  <c r="AE419" i="1"/>
  <c r="AB419" i="1"/>
  <c r="AA419" i="1"/>
  <c r="Z419" i="1"/>
  <c r="Y419" i="1"/>
  <c r="X419" i="1"/>
  <c r="W419" i="1"/>
  <c r="T419" i="1"/>
  <c r="S419" i="1"/>
  <c r="R419" i="1"/>
  <c r="Q419" i="1"/>
  <c r="P419" i="1"/>
  <c r="O419" i="1"/>
  <c r="N419" i="1"/>
  <c r="AE418" i="1"/>
  <c r="AB418" i="1"/>
  <c r="AA418" i="1"/>
  <c r="Z418" i="1"/>
  <c r="Y418" i="1"/>
  <c r="X418" i="1"/>
  <c r="W418" i="1"/>
  <c r="T418" i="1"/>
  <c r="S418" i="1"/>
  <c r="R418" i="1"/>
  <c r="Q418" i="1"/>
  <c r="P418" i="1"/>
  <c r="O418" i="1"/>
  <c r="N418" i="1"/>
  <c r="AE417" i="1"/>
  <c r="AB417" i="1"/>
  <c r="AA417" i="1"/>
  <c r="Z417" i="1"/>
  <c r="Y417" i="1"/>
  <c r="X417" i="1"/>
  <c r="W417" i="1"/>
  <c r="T417" i="1"/>
  <c r="S417" i="1"/>
  <c r="R417" i="1"/>
  <c r="Q417" i="1"/>
  <c r="P417" i="1"/>
  <c r="O417" i="1"/>
  <c r="N417" i="1"/>
  <c r="AE416" i="1"/>
  <c r="AB416" i="1"/>
  <c r="AA416" i="1"/>
  <c r="Z416" i="1"/>
  <c r="Y416" i="1"/>
  <c r="X416" i="1"/>
  <c r="W416" i="1"/>
  <c r="T416" i="1"/>
  <c r="S416" i="1"/>
  <c r="R416" i="1"/>
  <c r="Q416" i="1"/>
  <c r="P416" i="1"/>
  <c r="O416" i="1"/>
  <c r="N416" i="1"/>
  <c r="AE415" i="1"/>
  <c r="AB415" i="1"/>
  <c r="AA415" i="1"/>
  <c r="Z415" i="1"/>
  <c r="Y415" i="1"/>
  <c r="X415" i="1"/>
  <c r="W415" i="1"/>
  <c r="T415" i="1"/>
  <c r="S415" i="1"/>
  <c r="R415" i="1"/>
  <c r="Q415" i="1"/>
  <c r="P415" i="1"/>
  <c r="O415" i="1"/>
  <c r="N415" i="1"/>
  <c r="AE414" i="1"/>
  <c r="AB414" i="1"/>
  <c r="AA414" i="1"/>
  <c r="Z414" i="1"/>
  <c r="Y414" i="1"/>
  <c r="X414" i="1"/>
  <c r="W414" i="1"/>
  <c r="T414" i="1"/>
  <c r="S414" i="1"/>
  <c r="R414" i="1"/>
  <c r="Q414" i="1"/>
  <c r="P414" i="1"/>
  <c r="O414" i="1"/>
  <c r="N414" i="1"/>
  <c r="AE413" i="1"/>
  <c r="AB413" i="1"/>
  <c r="AA413" i="1"/>
  <c r="Z413" i="1"/>
  <c r="Y413" i="1"/>
  <c r="X413" i="1"/>
  <c r="W413" i="1"/>
  <c r="T413" i="1"/>
  <c r="S413" i="1"/>
  <c r="R413" i="1"/>
  <c r="Q413" i="1"/>
  <c r="P413" i="1"/>
  <c r="O413" i="1"/>
  <c r="N413" i="1"/>
  <c r="AE412" i="1"/>
  <c r="AB412" i="1"/>
  <c r="AA412" i="1"/>
  <c r="Z412" i="1"/>
  <c r="Y412" i="1"/>
  <c r="X412" i="1"/>
  <c r="W412" i="1"/>
  <c r="T412" i="1"/>
  <c r="S412" i="1"/>
  <c r="R412" i="1"/>
  <c r="Q412" i="1"/>
  <c r="P412" i="1"/>
  <c r="O412" i="1"/>
  <c r="N412" i="1"/>
  <c r="AE411" i="1"/>
  <c r="AB411" i="1"/>
  <c r="AA411" i="1"/>
  <c r="Z411" i="1"/>
  <c r="Y411" i="1"/>
  <c r="X411" i="1"/>
  <c r="W411" i="1"/>
  <c r="T411" i="1"/>
  <c r="S411" i="1"/>
  <c r="R411" i="1"/>
  <c r="Q411" i="1"/>
  <c r="P411" i="1"/>
  <c r="O411" i="1"/>
  <c r="N411" i="1"/>
  <c r="AE410" i="1"/>
  <c r="AB410" i="1"/>
  <c r="AA410" i="1"/>
  <c r="Z410" i="1"/>
  <c r="Y410" i="1"/>
  <c r="X410" i="1"/>
  <c r="W410" i="1"/>
  <c r="T410" i="1"/>
  <c r="S410" i="1"/>
  <c r="R410" i="1"/>
  <c r="Q410" i="1"/>
  <c r="P410" i="1"/>
  <c r="O410" i="1"/>
  <c r="N410" i="1"/>
  <c r="AE409" i="1"/>
  <c r="AB409" i="1"/>
  <c r="AA409" i="1"/>
  <c r="Z409" i="1"/>
  <c r="Y409" i="1"/>
  <c r="X409" i="1"/>
  <c r="W409" i="1"/>
  <c r="T409" i="1"/>
  <c r="S409" i="1"/>
  <c r="R409" i="1"/>
  <c r="Q409" i="1"/>
  <c r="P409" i="1"/>
  <c r="O409" i="1"/>
  <c r="N409" i="1"/>
  <c r="AE408" i="1"/>
  <c r="AB408" i="1"/>
  <c r="AA408" i="1"/>
  <c r="Z408" i="1"/>
  <c r="Y408" i="1"/>
  <c r="X408" i="1"/>
  <c r="W408" i="1"/>
  <c r="T408" i="1"/>
  <c r="S408" i="1"/>
  <c r="R408" i="1"/>
  <c r="Q408" i="1"/>
  <c r="P408" i="1"/>
  <c r="O408" i="1"/>
  <c r="N408" i="1"/>
  <c r="AE407" i="1"/>
  <c r="AB407" i="1"/>
  <c r="AA407" i="1"/>
  <c r="Z407" i="1"/>
  <c r="Y407" i="1"/>
  <c r="X407" i="1"/>
  <c r="W407" i="1"/>
  <c r="T407" i="1"/>
  <c r="S407" i="1"/>
  <c r="R407" i="1"/>
  <c r="Q407" i="1"/>
  <c r="P407" i="1"/>
  <c r="O407" i="1"/>
  <c r="N407" i="1"/>
  <c r="AE406" i="1"/>
  <c r="AB406" i="1"/>
  <c r="AA406" i="1"/>
  <c r="Z406" i="1"/>
  <c r="Y406" i="1"/>
  <c r="X406" i="1"/>
  <c r="W406" i="1"/>
  <c r="T406" i="1"/>
  <c r="S406" i="1"/>
  <c r="R406" i="1"/>
  <c r="Q406" i="1"/>
  <c r="P406" i="1"/>
  <c r="O406" i="1"/>
  <c r="N406" i="1"/>
  <c r="AE405" i="1"/>
  <c r="AB405" i="1"/>
  <c r="AA405" i="1"/>
  <c r="Z405" i="1"/>
  <c r="Y405" i="1"/>
  <c r="X405" i="1"/>
  <c r="W405" i="1"/>
  <c r="T405" i="1"/>
  <c r="S405" i="1"/>
  <c r="R405" i="1"/>
  <c r="Q405" i="1"/>
  <c r="P405" i="1"/>
  <c r="O405" i="1"/>
  <c r="N405" i="1"/>
  <c r="AE404" i="1"/>
  <c r="AB404" i="1"/>
  <c r="AA404" i="1"/>
  <c r="Z404" i="1"/>
  <c r="Y404" i="1"/>
  <c r="X404" i="1"/>
  <c r="W404" i="1"/>
  <c r="T404" i="1"/>
  <c r="S404" i="1"/>
  <c r="R404" i="1"/>
  <c r="Q404" i="1"/>
  <c r="P404" i="1"/>
  <c r="O404" i="1"/>
  <c r="N404" i="1"/>
  <c r="AE403" i="1"/>
  <c r="AB403" i="1"/>
  <c r="AA403" i="1"/>
  <c r="Z403" i="1"/>
  <c r="Y403" i="1"/>
  <c r="X403" i="1"/>
  <c r="W403" i="1"/>
  <c r="T403" i="1"/>
  <c r="S403" i="1"/>
  <c r="R403" i="1"/>
  <c r="Q403" i="1"/>
  <c r="P403" i="1"/>
  <c r="O403" i="1"/>
  <c r="N403" i="1"/>
  <c r="AE402" i="1"/>
  <c r="AB402" i="1"/>
  <c r="AA402" i="1"/>
  <c r="Z402" i="1"/>
  <c r="Y402" i="1"/>
  <c r="X402" i="1"/>
  <c r="W402" i="1"/>
  <c r="T402" i="1"/>
  <c r="S402" i="1"/>
  <c r="R402" i="1"/>
  <c r="Q402" i="1"/>
  <c r="P402" i="1"/>
  <c r="O402" i="1"/>
  <c r="N402" i="1"/>
  <c r="AE401" i="1"/>
  <c r="AB401" i="1"/>
  <c r="AA401" i="1"/>
  <c r="Z401" i="1"/>
  <c r="Y401" i="1"/>
  <c r="X401" i="1"/>
  <c r="W401" i="1"/>
  <c r="T401" i="1"/>
  <c r="S401" i="1"/>
  <c r="R401" i="1"/>
  <c r="Q401" i="1"/>
  <c r="P401" i="1"/>
  <c r="O401" i="1"/>
  <c r="N401" i="1"/>
  <c r="AE400" i="1"/>
  <c r="AB400" i="1"/>
  <c r="AA400" i="1"/>
  <c r="Z400" i="1"/>
  <c r="Y400" i="1"/>
  <c r="X400" i="1"/>
  <c r="W400" i="1"/>
  <c r="T400" i="1"/>
  <c r="S400" i="1"/>
  <c r="R400" i="1"/>
  <c r="Q400" i="1"/>
  <c r="P400" i="1"/>
  <c r="O400" i="1"/>
  <c r="N400" i="1"/>
  <c r="AE399" i="1"/>
  <c r="AB399" i="1"/>
  <c r="AA399" i="1"/>
  <c r="Z399" i="1"/>
  <c r="Y399" i="1"/>
  <c r="X399" i="1"/>
  <c r="W399" i="1"/>
  <c r="T399" i="1"/>
  <c r="S399" i="1"/>
  <c r="R399" i="1"/>
  <c r="Q399" i="1"/>
  <c r="P399" i="1"/>
  <c r="O399" i="1"/>
  <c r="N399" i="1"/>
  <c r="AE398" i="1"/>
  <c r="AB398" i="1"/>
  <c r="AA398" i="1"/>
  <c r="Z398" i="1"/>
  <c r="Y398" i="1"/>
  <c r="X398" i="1"/>
  <c r="W398" i="1"/>
  <c r="T398" i="1"/>
  <c r="S398" i="1"/>
  <c r="R398" i="1"/>
  <c r="Q398" i="1"/>
  <c r="P398" i="1"/>
  <c r="O398" i="1"/>
  <c r="N398" i="1"/>
  <c r="AE397" i="1"/>
  <c r="AB397" i="1"/>
  <c r="AA397" i="1"/>
  <c r="Z397" i="1"/>
  <c r="Y397" i="1"/>
  <c r="X397" i="1"/>
  <c r="W397" i="1"/>
  <c r="T397" i="1"/>
  <c r="S397" i="1"/>
  <c r="R397" i="1"/>
  <c r="Q397" i="1"/>
  <c r="P397" i="1"/>
  <c r="O397" i="1"/>
  <c r="N397" i="1"/>
  <c r="AE396" i="1"/>
  <c r="AB396" i="1"/>
  <c r="AA396" i="1"/>
  <c r="Z396" i="1"/>
  <c r="Y396" i="1"/>
  <c r="X396" i="1"/>
  <c r="W396" i="1"/>
  <c r="T396" i="1"/>
  <c r="S396" i="1"/>
  <c r="R396" i="1"/>
  <c r="Q396" i="1"/>
  <c r="P396" i="1"/>
  <c r="O396" i="1"/>
  <c r="N396" i="1"/>
  <c r="AE395" i="1"/>
  <c r="AB395" i="1"/>
  <c r="AA395" i="1"/>
  <c r="Z395" i="1"/>
  <c r="Y395" i="1"/>
  <c r="X395" i="1"/>
  <c r="W395" i="1"/>
  <c r="T395" i="1"/>
  <c r="S395" i="1"/>
  <c r="R395" i="1"/>
  <c r="Q395" i="1"/>
  <c r="P395" i="1"/>
  <c r="O395" i="1"/>
  <c r="N395" i="1"/>
  <c r="AE394" i="1"/>
  <c r="AB394" i="1"/>
  <c r="AA394" i="1"/>
  <c r="Z394" i="1"/>
  <c r="Y394" i="1"/>
  <c r="X394" i="1"/>
  <c r="W394" i="1"/>
  <c r="T394" i="1"/>
  <c r="S394" i="1"/>
  <c r="R394" i="1"/>
  <c r="Q394" i="1"/>
  <c r="P394" i="1"/>
  <c r="O394" i="1"/>
  <c r="N394" i="1"/>
  <c r="AE393" i="1"/>
  <c r="AB393" i="1"/>
  <c r="AA393" i="1"/>
  <c r="Z393" i="1"/>
  <c r="Y393" i="1"/>
  <c r="X393" i="1"/>
  <c r="W393" i="1"/>
  <c r="T393" i="1"/>
  <c r="S393" i="1"/>
  <c r="R393" i="1"/>
  <c r="Q393" i="1"/>
  <c r="P393" i="1"/>
  <c r="O393" i="1"/>
  <c r="N393" i="1"/>
  <c r="AE392" i="1"/>
  <c r="AB392" i="1"/>
  <c r="AA392" i="1"/>
  <c r="Z392" i="1"/>
  <c r="Y392" i="1"/>
  <c r="X392" i="1"/>
  <c r="W392" i="1"/>
  <c r="T392" i="1"/>
  <c r="S392" i="1"/>
  <c r="R392" i="1"/>
  <c r="Q392" i="1"/>
  <c r="P392" i="1"/>
  <c r="O392" i="1"/>
  <c r="N392" i="1"/>
  <c r="AE391" i="1"/>
  <c r="AB391" i="1"/>
  <c r="AA391" i="1"/>
  <c r="Z391" i="1"/>
  <c r="Y391" i="1"/>
  <c r="X391" i="1"/>
  <c r="W391" i="1"/>
  <c r="T391" i="1"/>
  <c r="S391" i="1"/>
  <c r="R391" i="1"/>
  <c r="Q391" i="1"/>
  <c r="P391" i="1"/>
  <c r="O391" i="1"/>
  <c r="N391" i="1"/>
  <c r="AE390" i="1"/>
  <c r="AB390" i="1"/>
  <c r="AA390" i="1"/>
  <c r="Z390" i="1"/>
  <c r="Y390" i="1"/>
  <c r="X390" i="1"/>
  <c r="W390" i="1"/>
  <c r="T390" i="1"/>
  <c r="S390" i="1"/>
  <c r="R390" i="1"/>
  <c r="Q390" i="1"/>
  <c r="P390" i="1"/>
  <c r="O390" i="1"/>
  <c r="N390" i="1"/>
  <c r="AE389" i="1"/>
  <c r="AB389" i="1"/>
  <c r="AA389" i="1"/>
  <c r="Z389" i="1"/>
  <c r="Y389" i="1"/>
  <c r="X389" i="1"/>
  <c r="W389" i="1"/>
  <c r="T389" i="1"/>
  <c r="S389" i="1"/>
  <c r="R389" i="1"/>
  <c r="Q389" i="1"/>
  <c r="P389" i="1"/>
  <c r="O389" i="1"/>
  <c r="N389" i="1"/>
  <c r="AE388" i="1"/>
  <c r="AB388" i="1"/>
  <c r="AA388" i="1"/>
  <c r="Z388" i="1"/>
  <c r="Y388" i="1"/>
  <c r="X388" i="1"/>
  <c r="W388" i="1"/>
  <c r="T388" i="1"/>
  <c r="S388" i="1"/>
  <c r="R388" i="1"/>
  <c r="Q388" i="1"/>
  <c r="P388" i="1"/>
  <c r="O388" i="1"/>
  <c r="N388" i="1"/>
  <c r="AE387" i="1"/>
  <c r="AB387" i="1"/>
  <c r="AA387" i="1"/>
  <c r="Z387" i="1"/>
  <c r="Y387" i="1"/>
  <c r="X387" i="1"/>
  <c r="W387" i="1"/>
  <c r="T387" i="1"/>
  <c r="S387" i="1"/>
  <c r="R387" i="1"/>
  <c r="Q387" i="1"/>
  <c r="P387" i="1"/>
  <c r="O387" i="1"/>
  <c r="N387" i="1"/>
  <c r="AE386" i="1"/>
  <c r="AB386" i="1"/>
  <c r="AA386" i="1"/>
  <c r="Z386" i="1"/>
  <c r="Y386" i="1"/>
  <c r="X386" i="1"/>
  <c r="W386" i="1"/>
  <c r="T386" i="1"/>
  <c r="S386" i="1"/>
  <c r="R386" i="1"/>
  <c r="Q386" i="1"/>
  <c r="P386" i="1"/>
  <c r="O386" i="1"/>
  <c r="N386" i="1"/>
  <c r="AE385" i="1"/>
  <c r="AB385" i="1"/>
  <c r="AA385" i="1"/>
  <c r="Z385" i="1"/>
  <c r="Y385" i="1"/>
  <c r="X385" i="1"/>
  <c r="W385" i="1"/>
  <c r="T385" i="1"/>
  <c r="S385" i="1"/>
  <c r="R385" i="1"/>
  <c r="Q385" i="1"/>
  <c r="P385" i="1"/>
  <c r="O385" i="1"/>
  <c r="N385" i="1"/>
  <c r="AE384" i="1"/>
  <c r="AB384" i="1"/>
  <c r="AA384" i="1"/>
  <c r="Z384" i="1"/>
  <c r="Y384" i="1"/>
  <c r="X384" i="1"/>
  <c r="W384" i="1"/>
  <c r="T384" i="1"/>
  <c r="S384" i="1"/>
  <c r="R384" i="1"/>
  <c r="Q384" i="1"/>
  <c r="P384" i="1"/>
  <c r="O384" i="1"/>
  <c r="N384" i="1"/>
  <c r="AE383" i="1"/>
  <c r="AB383" i="1"/>
  <c r="AA383" i="1"/>
  <c r="Z383" i="1"/>
  <c r="Y383" i="1"/>
  <c r="X383" i="1"/>
  <c r="W383" i="1"/>
  <c r="T383" i="1"/>
  <c r="S383" i="1"/>
  <c r="R383" i="1"/>
  <c r="Q383" i="1"/>
  <c r="P383" i="1"/>
  <c r="O383" i="1"/>
  <c r="N383" i="1"/>
  <c r="AE382" i="1"/>
  <c r="AB382" i="1"/>
  <c r="AA382" i="1"/>
  <c r="Z382" i="1"/>
  <c r="Y382" i="1"/>
  <c r="X382" i="1"/>
  <c r="W382" i="1"/>
  <c r="T382" i="1"/>
  <c r="S382" i="1"/>
  <c r="R382" i="1"/>
  <c r="Q382" i="1"/>
  <c r="P382" i="1"/>
  <c r="O382" i="1"/>
  <c r="N382" i="1"/>
  <c r="AE381" i="1"/>
  <c r="AB381" i="1"/>
  <c r="AA381" i="1"/>
  <c r="Z381" i="1"/>
  <c r="Y381" i="1"/>
  <c r="X381" i="1"/>
  <c r="W381" i="1"/>
  <c r="T381" i="1"/>
  <c r="S381" i="1"/>
  <c r="R381" i="1"/>
  <c r="Q381" i="1"/>
  <c r="P381" i="1"/>
  <c r="O381" i="1"/>
  <c r="N381" i="1"/>
  <c r="AE380" i="1"/>
  <c r="AB380" i="1"/>
  <c r="AA380" i="1"/>
  <c r="Z380" i="1"/>
  <c r="Y380" i="1"/>
  <c r="X380" i="1"/>
  <c r="W380" i="1"/>
  <c r="T380" i="1"/>
  <c r="S380" i="1"/>
  <c r="R380" i="1"/>
  <c r="Q380" i="1"/>
  <c r="P380" i="1"/>
  <c r="O380" i="1"/>
  <c r="N380" i="1"/>
  <c r="AE379" i="1"/>
  <c r="AB379" i="1"/>
  <c r="AA379" i="1"/>
  <c r="Z379" i="1"/>
  <c r="Y379" i="1"/>
  <c r="X379" i="1"/>
  <c r="W379" i="1"/>
  <c r="T379" i="1"/>
  <c r="S379" i="1"/>
  <c r="R379" i="1"/>
  <c r="Q379" i="1"/>
  <c r="P379" i="1"/>
  <c r="O379" i="1"/>
  <c r="N379" i="1"/>
  <c r="AE378" i="1"/>
  <c r="AB378" i="1"/>
  <c r="AA378" i="1"/>
  <c r="Z378" i="1"/>
  <c r="Y378" i="1"/>
  <c r="X378" i="1"/>
  <c r="W378" i="1"/>
  <c r="T378" i="1"/>
  <c r="S378" i="1"/>
  <c r="R378" i="1"/>
  <c r="Q378" i="1"/>
  <c r="P378" i="1"/>
  <c r="O378" i="1"/>
  <c r="N378" i="1"/>
  <c r="AE377" i="1"/>
  <c r="AB377" i="1"/>
  <c r="AA377" i="1"/>
  <c r="Z377" i="1"/>
  <c r="Y377" i="1"/>
  <c r="X377" i="1"/>
  <c r="W377" i="1"/>
  <c r="T377" i="1"/>
  <c r="S377" i="1"/>
  <c r="R377" i="1"/>
  <c r="Q377" i="1"/>
  <c r="P377" i="1"/>
  <c r="O377" i="1"/>
  <c r="N377" i="1"/>
  <c r="AE376" i="1"/>
  <c r="AB376" i="1"/>
  <c r="AA376" i="1"/>
  <c r="Z376" i="1"/>
  <c r="Y376" i="1"/>
  <c r="X376" i="1"/>
  <c r="W376" i="1"/>
  <c r="T376" i="1"/>
  <c r="S376" i="1"/>
  <c r="R376" i="1"/>
  <c r="Q376" i="1"/>
  <c r="P376" i="1"/>
  <c r="O376" i="1"/>
  <c r="N376" i="1"/>
  <c r="AE375" i="1"/>
  <c r="AB375" i="1"/>
  <c r="AA375" i="1"/>
  <c r="Z375" i="1"/>
  <c r="Y375" i="1"/>
  <c r="X375" i="1"/>
  <c r="W375" i="1"/>
  <c r="T375" i="1"/>
  <c r="S375" i="1"/>
  <c r="R375" i="1"/>
  <c r="Q375" i="1"/>
  <c r="P375" i="1"/>
  <c r="O375" i="1"/>
  <c r="N375" i="1"/>
  <c r="AE374" i="1"/>
  <c r="AB374" i="1"/>
  <c r="AA374" i="1"/>
  <c r="Z374" i="1"/>
  <c r="Y374" i="1"/>
  <c r="X374" i="1"/>
  <c r="W374" i="1"/>
  <c r="T374" i="1"/>
  <c r="S374" i="1"/>
  <c r="R374" i="1"/>
  <c r="Q374" i="1"/>
  <c r="P374" i="1"/>
  <c r="O374" i="1"/>
  <c r="N374" i="1"/>
  <c r="AE373" i="1"/>
  <c r="AB373" i="1"/>
  <c r="AA373" i="1"/>
  <c r="Z373" i="1"/>
  <c r="Y373" i="1"/>
  <c r="X373" i="1"/>
  <c r="W373" i="1"/>
  <c r="T373" i="1"/>
  <c r="S373" i="1"/>
  <c r="R373" i="1"/>
  <c r="Q373" i="1"/>
  <c r="P373" i="1"/>
  <c r="O373" i="1"/>
  <c r="N373" i="1"/>
  <c r="AE372" i="1"/>
  <c r="AB372" i="1"/>
  <c r="AA372" i="1"/>
  <c r="Z372" i="1"/>
  <c r="Y372" i="1"/>
  <c r="X372" i="1"/>
  <c r="W372" i="1"/>
  <c r="T372" i="1"/>
  <c r="S372" i="1"/>
  <c r="R372" i="1"/>
  <c r="Q372" i="1"/>
  <c r="P372" i="1"/>
  <c r="O372" i="1"/>
  <c r="N372" i="1"/>
  <c r="AE371" i="1"/>
  <c r="AB371" i="1"/>
  <c r="AA371" i="1"/>
  <c r="Z371" i="1"/>
  <c r="Y371" i="1"/>
  <c r="X371" i="1"/>
  <c r="W371" i="1"/>
  <c r="T371" i="1"/>
  <c r="S371" i="1"/>
  <c r="R371" i="1"/>
  <c r="Q371" i="1"/>
  <c r="P371" i="1"/>
  <c r="O371" i="1"/>
  <c r="N371" i="1"/>
  <c r="AE370" i="1"/>
  <c r="AB370" i="1"/>
  <c r="AA370" i="1"/>
  <c r="Z370" i="1"/>
  <c r="Y370" i="1"/>
  <c r="X370" i="1"/>
  <c r="W370" i="1"/>
  <c r="T370" i="1"/>
  <c r="S370" i="1"/>
  <c r="R370" i="1"/>
  <c r="Q370" i="1"/>
  <c r="P370" i="1"/>
  <c r="O370" i="1"/>
  <c r="N370" i="1"/>
  <c r="AE369" i="1"/>
  <c r="AB369" i="1"/>
  <c r="AA369" i="1"/>
  <c r="Z369" i="1"/>
  <c r="Y369" i="1"/>
  <c r="X369" i="1"/>
  <c r="W369" i="1"/>
  <c r="T369" i="1"/>
  <c r="S369" i="1"/>
  <c r="R369" i="1"/>
  <c r="Q369" i="1"/>
  <c r="P369" i="1"/>
  <c r="O369" i="1"/>
  <c r="N369" i="1"/>
  <c r="AE368" i="1"/>
  <c r="AB368" i="1"/>
  <c r="AA368" i="1"/>
  <c r="Z368" i="1"/>
  <c r="Y368" i="1"/>
  <c r="X368" i="1"/>
  <c r="W368" i="1"/>
  <c r="T368" i="1"/>
  <c r="S368" i="1"/>
  <c r="R368" i="1"/>
  <c r="Q368" i="1"/>
  <c r="P368" i="1"/>
  <c r="O368" i="1"/>
  <c r="N368" i="1"/>
  <c r="AE367" i="1"/>
  <c r="AB367" i="1"/>
  <c r="AA367" i="1"/>
  <c r="Z367" i="1"/>
  <c r="Y367" i="1"/>
  <c r="X367" i="1"/>
  <c r="W367" i="1"/>
  <c r="T367" i="1"/>
  <c r="S367" i="1"/>
  <c r="R367" i="1"/>
  <c r="Q367" i="1"/>
  <c r="P367" i="1"/>
  <c r="O367" i="1"/>
  <c r="N367" i="1"/>
  <c r="AE366" i="1"/>
  <c r="AB366" i="1"/>
  <c r="AA366" i="1"/>
  <c r="Z366" i="1"/>
  <c r="Y366" i="1"/>
  <c r="X366" i="1"/>
  <c r="W366" i="1"/>
  <c r="T366" i="1"/>
  <c r="S366" i="1"/>
  <c r="R366" i="1"/>
  <c r="Q366" i="1"/>
  <c r="P366" i="1"/>
  <c r="O366" i="1"/>
  <c r="N366" i="1"/>
  <c r="AE365" i="1"/>
  <c r="AB365" i="1"/>
  <c r="AA365" i="1"/>
  <c r="Z365" i="1"/>
  <c r="Y365" i="1"/>
  <c r="X365" i="1"/>
  <c r="W365" i="1"/>
  <c r="T365" i="1"/>
  <c r="S365" i="1"/>
  <c r="R365" i="1"/>
  <c r="Q365" i="1"/>
  <c r="P365" i="1"/>
  <c r="O365" i="1"/>
  <c r="N365" i="1"/>
  <c r="AE364" i="1"/>
  <c r="AB364" i="1"/>
  <c r="AA364" i="1"/>
  <c r="Z364" i="1"/>
  <c r="Y364" i="1"/>
  <c r="X364" i="1"/>
  <c r="W364" i="1"/>
  <c r="T364" i="1"/>
  <c r="S364" i="1"/>
  <c r="R364" i="1"/>
  <c r="Q364" i="1"/>
  <c r="P364" i="1"/>
  <c r="O364" i="1"/>
  <c r="N364" i="1"/>
  <c r="AE363" i="1"/>
  <c r="AB363" i="1"/>
  <c r="AA363" i="1"/>
  <c r="Z363" i="1"/>
  <c r="Y363" i="1"/>
  <c r="X363" i="1"/>
  <c r="W363" i="1"/>
  <c r="T363" i="1"/>
  <c r="S363" i="1"/>
  <c r="R363" i="1"/>
  <c r="Q363" i="1"/>
  <c r="P363" i="1"/>
  <c r="O363" i="1"/>
  <c r="N363" i="1"/>
  <c r="AE362" i="1"/>
  <c r="AB362" i="1"/>
  <c r="AA362" i="1"/>
  <c r="Z362" i="1"/>
  <c r="Y362" i="1"/>
  <c r="X362" i="1"/>
  <c r="W362" i="1"/>
  <c r="T362" i="1"/>
  <c r="S362" i="1"/>
  <c r="R362" i="1"/>
  <c r="Q362" i="1"/>
  <c r="P362" i="1"/>
  <c r="O362" i="1"/>
  <c r="N362" i="1"/>
  <c r="AE361" i="1"/>
  <c r="AB361" i="1"/>
  <c r="AA361" i="1"/>
  <c r="Z361" i="1"/>
  <c r="Y361" i="1"/>
  <c r="X361" i="1"/>
  <c r="W361" i="1"/>
  <c r="T361" i="1"/>
  <c r="S361" i="1"/>
  <c r="R361" i="1"/>
  <c r="Q361" i="1"/>
  <c r="P361" i="1"/>
  <c r="O361" i="1"/>
  <c r="N361" i="1"/>
  <c r="AE360" i="1"/>
  <c r="AB360" i="1"/>
  <c r="AA360" i="1"/>
  <c r="Z360" i="1"/>
  <c r="Y360" i="1"/>
  <c r="X360" i="1"/>
  <c r="W360" i="1"/>
  <c r="T360" i="1"/>
  <c r="S360" i="1"/>
  <c r="R360" i="1"/>
  <c r="Q360" i="1"/>
  <c r="P360" i="1"/>
  <c r="O360" i="1"/>
  <c r="N360" i="1"/>
  <c r="AE359" i="1"/>
  <c r="AB359" i="1"/>
  <c r="AA359" i="1"/>
  <c r="Z359" i="1"/>
  <c r="Y359" i="1"/>
  <c r="X359" i="1"/>
  <c r="W359" i="1"/>
  <c r="T359" i="1"/>
  <c r="S359" i="1"/>
  <c r="R359" i="1"/>
  <c r="Q359" i="1"/>
  <c r="P359" i="1"/>
  <c r="O359" i="1"/>
  <c r="N359" i="1"/>
  <c r="AE358" i="1"/>
  <c r="AB358" i="1"/>
  <c r="AA358" i="1"/>
  <c r="Z358" i="1"/>
  <c r="Y358" i="1"/>
  <c r="X358" i="1"/>
  <c r="W358" i="1"/>
  <c r="T358" i="1"/>
  <c r="S358" i="1"/>
  <c r="R358" i="1"/>
  <c r="Q358" i="1"/>
  <c r="P358" i="1"/>
  <c r="O358" i="1"/>
  <c r="N358" i="1"/>
  <c r="AE357" i="1"/>
  <c r="AB357" i="1"/>
  <c r="AA357" i="1"/>
  <c r="Z357" i="1"/>
  <c r="Y357" i="1"/>
  <c r="X357" i="1"/>
  <c r="W357" i="1"/>
  <c r="T357" i="1"/>
  <c r="S357" i="1"/>
  <c r="R357" i="1"/>
  <c r="Q357" i="1"/>
  <c r="P357" i="1"/>
  <c r="O357" i="1"/>
  <c r="N357" i="1"/>
  <c r="AE356" i="1"/>
  <c r="AB356" i="1"/>
  <c r="AA356" i="1"/>
  <c r="Z356" i="1"/>
  <c r="Y356" i="1"/>
  <c r="X356" i="1"/>
  <c r="W356" i="1"/>
  <c r="T356" i="1"/>
  <c r="S356" i="1"/>
  <c r="R356" i="1"/>
  <c r="Q356" i="1"/>
  <c r="P356" i="1"/>
  <c r="O356" i="1"/>
  <c r="N356" i="1"/>
  <c r="AE355" i="1"/>
  <c r="AB355" i="1"/>
  <c r="AA355" i="1"/>
  <c r="Z355" i="1"/>
  <c r="Y355" i="1"/>
  <c r="X355" i="1"/>
  <c r="W355" i="1"/>
  <c r="T355" i="1"/>
  <c r="S355" i="1"/>
  <c r="R355" i="1"/>
  <c r="Q355" i="1"/>
  <c r="P355" i="1"/>
  <c r="O355" i="1"/>
  <c r="N355" i="1"/>
  <c r="AE354" i="1"/>
  <c r="AB354" i="1"/>
  <c r="AA354" i="1"/>
  <c r="Z354" i="1"/>
  <c r="Y354" i="1"/>
  <c r="X354" i="1"/>
  <c r="W354" i="1"/>
  <c r="T354" i="1"/>
  <c r="S354" i="1"/>
  <c r="R354" i="1"/>
  <c r="Q354" i="1"/>
  <c r="P354" i="1"/>
  <c r="O354" i="1"/>
  <c r="N354" i="1"/>
  <c r="AE353" i="1"/>
  <c r="AB353" i="1"/>
  <c r="AA353" i="1"/>
  <c r="Z353" i="1"/>
  <c r="Y353" i="1"/>
  <c r="X353" i="1"/>
  <c r="W353" i="1"/>
  <c r="T353" i="1"/>
  <c r="S353" i="1"/>
  <c r="R353" i="1"/>
  <c r="Q353" i="1"/>
  <c r="P353" i="1"/>
  <c r="O353" i="1"/>
  <c r="N353" i="1"/>
  <c r="AE352" i="1"/>
  <c r="AB352" i="1"/>
  <c r="AA352" i="1"/>
  <c r="Z352" i="1"/>
  <c r="Y352" i="1"/>
  <c r="X352" i="1"/>
  <c r="W352" i="1"/>
  <c r="T352" i="1"/>
  <c r="S352" i="1"/>
  <c r="R352" i="1"/>
  <c r="Q352" i="1"/>
  <c r="P352" i="1"/>
  <c r="O352" i="1"/>
  <c r="N352" i="1"/>
  <c r="AE351" i="1"/>
  <c r="AB351" i="1"/>
  <c r="AA351" i="1"/>
  <c r="Z351" i="1"/>
  <c r="Y351" i="1"/>
  <c r="X351" i="1"/>
  <c r="W351" i="1"/>
  <c r="T351" i="1"/>
  <c r="S351" i="1"/>
  <c r="R351" i="1"/>
  <c r="Q351" i="1"/>
  <c r="P351" i="1"/>
  <c r="O351" i="1"/>
  <c r="N351" i="1"/>
  <c r="AE350" i="1"/>
  <c r="AB350" i="1"/>
  <c r="AA350" i="1"/>
  <c r="Z350" i="1"/>
  <c r="Y350" i="1"/>
  <c r="X350" i="1"/>
  <c r="W350" i="1"/>
  <c r="T350" i="1"/>
  <c r="S350" i="1"/>
  <c r="R350" i="1"/>
  <c r="Q350" i="1"/>
  <c r="P350" i="1"/>
  <c r="O350" i="1"/>
  <c r="N350" i="1"/>
  <c r="AE349" i="1"/>
  <c r="AB349" i="1"/>
  <c r="AA349" i="1"/>
  <c r="Z349" i="1"/>
  <c r="Y349" i="1"/>
  <c r="X349" i="1"/>
  <c r="W349" i="1"/>
  <c r="T349" i="1"/>
  <c r="S349" i="1"/>
  <c r="R349" i="1"/>
  <c r="Q349" i="1"/>
  <c r="P349" i="1"/>
  <c r="O349" i="1"/>
  <c r="N349" i="1"/>
  <c r="AE348" i="1"/>
  <c r="AB348" i="1"/>
  <c r="AA348" i="1"/>
  <c r="Z348" i="1"/>
  <c r="Y348" i="1"/>
  <c r="X348" i="1"/>
  <c r="W348" i="1"/>
  <c r="T348" i="1"/>
  <c r="S348" i="1"/>
  <c r="R348" i="1"/>
  <c r="Q348" i="1"/>
  <c r="P348" i="1"/>
  <c r="O348" i="1"/>
  <c r="N348" i="1"/>
  <c r="AE347" i="1"/>
  <c r="AB347" i="1"/>
  <c r="AA347" i="1"/>
  <c r="Z347" i="1"/>
  <c r="Y347" i="1"/>
  <c r="X347" i="1"/>
  <c r="W347" i="1"/>
  <c r="T347" i="1"/>
  <c r="S347" i="1"/>
  <c r="R347" i="1"/>
  <c r="Q347" i="1"/>
  <c r="P347" i="1"/>
  <c r="O347" i="1"/>
  <c r="N347" i="1"/>
  <c r="AE346" i="1"/>
  <c r="AB346" i="1"/>
  <c r="AA346" i="1"/>
  <c r="Z346" i="1"/>
  <c r="Y346" i="1"/>
  <c r="X346" i="1"/>
  <c r="W346" i="1"/>
  <c r="T346" i="1"/>
  <c r="S346" i="1"/>
  <c r="R346" i="1"/>
  <c r="Q346" i="1"/>
  <c r="P346" i="1"/>
  <c r="O346" i="1"/>
  <c r="N346" i="1"/>
  <c r="AE345" i="1"/>
  <c r="AB345" i="1"/>
  <c r="AA345" i="1"/>
  <c r="Z345" i="1"/>
  <c r="Y345" i="1"/>
  <c r="X345" i="1"/>
  <c r="W345" i="1"/>
  <c r="T345" i="1"/>
  <c r="S345" i="1"/>
  <c r="R345" i="1"/>
  <c r="Q345" i="1"/>
  <c r="P345" i="1"/>
  <c r="O345" i="1"/>
  <c r="N345" i="1"/>
  <c r="AE344" i="1"/>
  <c r="AB344" i="1"/>
  <c r="AA344" i="1"/>
  <c r="Z344" i="1"/>
  <c r="Y344" i="1"/>
  <c r="X344" i="1"/>
  <c r="W344" i="1"/>
  <c r="T344" i="1"/>
  <c r="S344" i="1"/>
  <c r="R344" i="1"/>
  <c r="Q344" i="1"/>
  <c r="P344" i="1"/>
  <c r="O344" i="1"/>
  <c r="N344" i="1"/>
  <c r="AE343" i="1"/>
  <c r="AB343" i="1"/>
  <c r="AA343" i="1"/>
  <c r="Z343" i="1"/>
  <c r="Y343" i="1"/>
  <c r="X343" i="1"/>
  <c r="W343" i="1"/>
  <c r="T343" i="1"/>
  <c r="S343" i="1"/>
  <c r="R343" i="1"/>
  <c r="Q343" i="1"/>
  <c r="P343" i="1"/>
  <c r="O343" i="1"/>
  <c r="N343" i="1"/>
  <c r="AE342" i="1"/>
  <c r="AB342" i="1"/>
  <c r="AA342" i="1"/>
  <c r="Z342" i="1"/>
  <c r="Y342" i="1"/>
  <c r="X342" i="1"/>
  <c r="W342" i="1"/>
  <c r="T342" i="1"/>
  <c r="S342" i="1"/>
  <c r="R342" i="1"/>
  <c r="Q342" i="1"/>
  <c r="P342" i="1"/>
  <c r="O342" i="1"/>
  <c r="N342" i="1"/>
  <c r="AE341" i="1"/>
  <c r="AB341" i="1"/>
  <c r="AA341" i="1"/>
  <c r="Z341" i="1"/>
  <c r="Y341" i="1"/>
  <c r="X341" i="1"/>
  <c r="W341" i="1"/>
  <c r="T341" i="1"/>
  <c r="S341" i="1"/>
  <c r="R341" i="1"/>
  <c r="Q341" i="1"/>
  <c r="P341" i="1"/>
  <c r="O341" i="1"/>
  <c r="N341" i="1"/>
  <c r="AE340" i="1"/>
  <c r="AB340" i="1"/>
  <c r="AA340" i="1"/>
  <c r="Z340" i="1"/>
  <c r="Y340" i="1"/>
  <c r="X340" i="1"/>
  <c r="W340" i="1"/>
  <c r="T340" i="1"/>
  <c r="S340" i="1"/>
  <c r="R340" i="1"/>
  <c r="Q340" i="1"/>
  <c r="P340" i="1"/>
  <c r="O340" i="1"/>
  <c r="N340" i="1"/>
  <c r="AE339" i="1"/>
  <c r="AB339" i="1"/>
  <c r="AA339" i="1"/>
  <c r="Z339" i="1"/>
  <c r="Y339" i="1"/>
  <c r="X339" i="1"/>
  <c r="W339" i="1"/>
  <c r="T339" i="1"/>
  <c r="S339" i="1"/>
  <c r="R339" i="1"/>
  <c r="Q339" i="1"/>
  <c r="P339" i="1"/>
  <c r="O339" i="1"/>
  <c r="N339" i="1"/>
  <c r="AE338" i="1"/>
  <c r="AB338" i="1"/>
  <c r="AA338" i="1"/>
  <c r="Z338" i="1"/>
  <c r="Y338" i="1"/>
  <c r="X338" i="1"/>
  <c r="W338" i="1"/>
  <c r="T338" i="1"/>
  <c r="S338" i="1"/>
  <c r="R338" i="1"/>
  <c r="Q338" i="1"/>
  <c r="P338" i="1"/>
  <c r="O338" i="1"/>
  <c r="N338" i="1"/>
  <c r="AE337" i="1"/>
  <c r="AB337" i="1"/>
  <c r="AA337" i="1"/>
  <c r="Z337" i="1"/>
  <c r="Y337" i="1"/>
  <c r="X337" i="1"/>
  <c r="W337" i="1"/>
  <c r="T337" i="1"/>
  <c r="S337" i="1"/>
  <c r="R337" i="1"/>
  <c r="Q337" i="1"/>
  <c r="P337" i="1"/>
  <c r="O337" i="1"/>
  <c r="N337" i="1"/>
  <c r="AE336" i="1"/>
  <c r="AB336" i="1"/>
  <c r="AA336" i="1"/>
  <c r="Z336" i="1"/>
  <c r="Y336" i="1"/>
  <c r="X336" i="1"/>
  <c r="W336" i="1"/>
  <c r="T336" i="1"/>
  <c r="S336" i="1"/>
  <c r="R336" i="1"/>
  <c r="Q336" i="1"/>
  <c r="P336" i="1"/>
  <c r="O336" i="1"/>
  <c r="N336" i="1"/>
  <c r="AE335" i="1"/>
  <c r="AB335" i="1"/>
  <c r="AA335" i="1"/>
  <c r="Z335" i="1"/>
  <c r="Y335" i="1"/>
  <c r="X335" i="1"/>
  <c r="W335" i="1"/>
  <c r="T335" i="1"/>
  <c r="S335" i="1"/>
  <c r="R335" i="1"/>
  <c r="Q335" i="1"/>
  <c r="P335" i="1"/>
  <c r="O335" i="1"/>
  <c r="N335" i="1"/>
  <c r="AE334" i="1"/>
  <c r="AB334" i="1"/>
  <c r="AA334" i="1"/>
  <c r="Z334" i="1"/>
  <c r="Y334" i="1"/>
  <c r="X334" i="1"/>
  <c r="W334" i="1"/>
  <c r="T334" i="1"/>
  <c r="S334" i="1"/>
  <c r="R334" i="1"/>
  <c r="Q334" i="1"/>
  <c r="P334" i="1"/>
  <c r="O334" i="1"/>
  <c r="N334" i="1"/>
  <c r="AE333" i="1"/>
  <c r="AB333" i="1"/>
  <c r="AA333" i="1"/>
  <c r="Z333" i="1"/>
  <c r="Y333" i="1"/>
  <c r="X333" i="1"/>
  <c r="W333" i="1"/>
  <c r="T333" i="1"/>
  <c r="S333" i="1"/>
  <c r="R333" i="1"/>
  <c r="Q333" i="1"/>
  <c r="P333" i="1"/>
  <c r="O333" i="1"/>
  <c r="N333" i="1"/>
  <c r="AE332" i="1"/>
  <c r="AB332" i="1"/>
  <c r="AA332" i="1"/>
  <c r="Z332" i="1"/>
  <c r="Y332" i="1"/>
  <c r="X332" i="1"/>
  <c r="W332" i="1"/>
  <c r="T332" i="1"/>
  <c r="S332" i="1"/>
  <c r="R332" i="1"/>
  <c r="Q332" i="1"/>
  <c r="P332" i="1"/>
  <c r="O332" i="1"/>
  <c r="N332" i="1"/>
  <c r="AE331" i="1"/>
  <c r="AB331" i="1"/>
  <c r="AA331" i="1"/>
  <c r="Z331" i="1"/>
  <c r="Y331" i="1"/>
  <c r="X331" i="1"/>
  <c r="W331" i="1"/>
  <c r="T331" i="1"/>
  <c r="S331" i="1"/>
  <c r="R331" i="1"/>
  <c r="Q331" i="1"/>
  <c r="P331" i="1"/>
  <c r="O331" i="1"/>
  <c r="N331" i="1"/>
  <c r="AE330" i="1"/>
  <c r="AB330" i="1"/>
  <c r="AA330" i="1"/>
  <c r="Z330" i="1"/>
  <c r="Y330" i="1"/>
  <c r="X330" i="1"/>
  <c r="W330" i="1"/>
  <c r="T330" i="1"/>
  <c r="S330" i="1"/>
  <c r="R330" i="1"/>
  <c r="Q330" i="1"/>
  <c r="P330" i="1"/>
  <c r="O330" i="1"/>
  <c r="N330" i="1"/>
  <c r="AE329" i="1"/>
  <c r="AB329" i="1"/>
  <c r="AA329" i="1"/>
  <c r="Z329" i="1"/>
  <c r="Y329" i="1"/>
  <c r="X329" i="1"/>
  <c r="W329" i="1"/>
  <c r="T329" i="1"/>
  <c r="S329" i="1"/>
  <c r="R329" i="1"/>
  <c r="Q329" i="1"/>
  <c r="P329" i="1"/>
  <c r="O329" i="1"/>
  <c r="N329" i="1"/>
  <c r="AE328" i="1"/>
  <c r="AB328" i="1"/>
  <c r="AA328" i="1"/>
  <c r="Z328" i="1"/>
  <c r="Y328" i="1"/>
  <c r="X328" i="1"/>
  <c r="W328" i="1"/>
  <c r="T328" i="1"/>
  <c r="S328" i="1"/>
  <c r="R328" i="1"/>
  <c r="Q328" i="1"/>
  <c r="P328" i="1"/>
  <c r="O328" i="1"/>
  <c r="N328" i="1"/>
  <c r="AE327" i="1"/>
  <c r="AB327" i="1"/>
  <c r="AA327" i="1"/>
  <c r="Z327" i="1"/>
  <c r="Y327" i="1"/>
  <c r="X327" i="1"/>
  <c r="W327" i="1"/>
  <c r="T327" i="1"/>
  <c r="S327" i="1"/>
  <c r="R327" i="1"/>
  <c r="Q327" i="1"/>
  <c r="P327" i="1"/>
  <c r="O327" i="1"/>
  <c r="N327" i="1"/>
  <c r="AE326" i="1"/>
  <c r="AB326" i="1"/>
  <c r="AA326" i="1"/>
  <c r="Z326" i="1"/>
  <c r="Y326" i="1"/>
  <c r="X326" i="1"/>
  <c r="W326" i="1"/>
  <c r="T326" i="1"/>
  <c r="S326" i="1"/>
  <c r="R326" i="1"/>
  <c r="Q326" i="1"/>
  <c r="P326" i="1"/>
  <c r="O326" i="1"/>
  <c r="N326" i="1"/>
  <c r="AE325" i="1"/>
  <c r="AB325" i="1"/>
  <c r="AA325" i="1"/>
  <c r="Z325" i="1"/>
  <c r="Y325" i="1"/>
  <c r="X325" i="1"/>
  <c r="W325" i="1"/>
  <c r="T325" i="1"/>
  <c r="S325" i="1"/>
  <c r="R325" i="1"/>
  <c r="Q325" i="1"/>
  <c r="P325" i="1"/>
  <c r="O325" i="1"/>
  <c r="N325" i="1"/>
  <c r="AE324" i="1"/>
  <c r="AB324" i="1"/>
  <c r="AA324" i="1"/>
  <c r="Z324" i="1"/>
  <c r="Y324" i="1"/>
  <c r="X324" i="1"/>
  <c r="W324" i="1"/>
  <c r="T324" i="1"/>
  <c r="S324" i="1"/>
  <c r="R324" i="1"/>
  <c r="Q324" i="1"/>
  <c r="P324" i="1"/>
  <c r="O324" i="1"/>
  <c r="N324" i="1"/>
  <c r="AE323" i="1"/>
  <c r="AB323" i="1"/>
  <c r="AA323" i="1"/>
  <c r="Z323" i="1"/>
  <c r="Y323" i="1"/>
  <c r="X323" i="1"/>
  <c r="W323" i="1"/>
  <c r="T323" i="1"/>
  <c r="S323" i="1"/>
  <c r="R323" i="1"/>
  <c r="Q323" i="1"/>
  <c r="P323" i="1"/>
  <c r="O323" i="1"/>
  <c r="N323" i="1"/>
  <c r="AE322" i="1"/>
  <c r="AB322" i="1"/>
  <c r="AA322" i="1"/>
  <c r="Z322" i="1"/>
  <c r="Y322" i="1"/>
  <c r="X322" i="1"/>
  <c r="W322" i="1"/>
  <c r="T322" i="1"/>
  <c r="S322" i="1"/>
  <c r="R322" i="1"/>
  <c r="Q322" i="1"/>
  <c r="P322" i="1"/>
  <c r="O322" i="1"/>
  <c r="N322" i="1"/>
  <c r="AE321" i="1"/>
  <c r="AB321" i="1"/>
  <c r="AA321" i="1"/>
  <c r="Z321" i="1"/>
  <c r="Y321" i="1"/>
  <c r="X321" i="1"/>
  <c r="W321" i="1"/>
  <c r="T321" i="1"/>
  <c r="S321" i="1"/>
  <c r="R321" i="1"/>
  <c r="Q321" i="1"/>
  <c r="P321" i="1"/>
  <c r="O321" i="1"/>
  <c r="N321" i="1"/>
  <c r="AE320" i="1"/>
  <c r="AB320" i="1"/>
  <c r="AA320" i="1"/>
  <c r="Z320" i="1"/>
  <c r="Y320" i="1"/>
  <c r="X320" i="1"/>
  <c r="W320" i="1"/>
  <c r="T320" i="1"/>
  <c r="S320" i="1"/>
  <c r="R320" i="1"/>
  <c r="Q320" i="1"/>
  <c r="P320" i="1"/>
  <c r="O320" i="1"/>
  <c r="N320" i="1"/>
  <c r="AE319" i="1"/>
  <c r="AB319" i="1"/>
  <c r="AA319" i="1"/>
  <c r="Z319" i="1"/>
  <c r="Y319" i="1"/>
  <c r="X319" i="1"/>
  <c r="W319" i="1"/>
  <c r="T319" i="1"/>
  <c r="S319" i="1"/>
  <c r="R319" i="1"/>
  <c r="Q319" i="1"/>
  <c r="P319" i="1"/>
  <c r="O319" i="1"/>
  <c r="N319" i="1"/>
  <c r="AE318" i="1"/>
  <c r="AB318" i="1"/>
  <c r="AA318" i="1"/>
  <c r="Z318" i="1"/>
  <c r="Y318" i="1"/>
  <c r="X318" i="1"/>
  <c r="W318" i="1"/>
  <c r="T318" i="1"/>
  <c r="S318" i="1"/>
  <c r="R318" i="1"/>
  <c r="Q318" i="1"/>
  <c r="P318" i="1"/>
  <c r="O318" i="1"/>
  <c r="N318" i="1"/>
  <c r="AE317" i="1"/>
  <c r="AB317" i="1"/>
  <c r="AA317" i="1"/>
  <c r="Z317" i="1"/>
  <c r="Y317" i="1"/>
  <c r="X317" i="1"/>
  <c r="W317" i="1"/>
  <c r="T317" i="1"/>
  <c r="S317" i="1"/>
  <c r="R317" i="1"/>
  <c r="Q317" i="1"/>
  <c r="P317" i="1"/>
  <c r="O317" i="1"/>
  <c r="N317" i="1"/>
  <c r="AE316" i="1"/>
  <c r="AB316" i="1"/>
  <c r="AA316" i="1"/>
  <c r="Z316" i="1"/>
  <c r="Y316" i="1"/>
  <c r="X316" i="1"/>
  <c r="W316" i="1"/>
  <c r="T316" i="1"/>
  <c r="S316" i="1"/>
  <c r="R316" i="1"/>
  <c r="Q316" i="1"/>
  <c r="P316" i="1"/>
  <c r="O316" i="1"/>
  <c r="N316" i="1"/>
  <c r="AE315" i="1"/>
  <c r="AB315" i="1"/>
  <c r="AA315" i="1"/>
  <c r="Z315" i="1"/>
  <c r="Y315" i="1"/>
  <c r="X315" i="1"/>
  <c r="W315" i="1"/>
  <c r="T315" i="1"/>
  <c r="S315" i="1"/>
  <c r="R315" i="1"/>
  <c r="Q315" i="1"/>
  <c r="P315" i="1"/>
  <c r="O315" i="1"/>
  <c r="N315" i="1"/>
  <c r="AE314" i="1"/>
  <c r="AB314" i="1"/>
  <c r="AA314" i="1"/>
  <c r="Z314" i="1"/>
  <c r="Y314" i="1"/>
  <c r="X314" i="1"/>
  <c r="W314" i="1"/>
  <c r="T314" i="1"/>
  <c r="S314" i="1"/>
  <c r="R314" i="1"/>
  <c r="Q314" i="1"/>
  <c r="P314" i="1"/>
  <c r="O314" i="1"/>
  <c r="N314" i="1"/>
  <c r="AE313" i="1"/>
  <c r="AB313" i="1"/>
  <c r="AA313" i="1"/>
  <c r="Z313" i="1"/>
  <c r="Y313" i="1"/>
  <c r="X313" i="1"/>
  <c r="W313" i="1"/>
  <c r="T313" i="1"/>
  <c r="S313" i="1"/>
  <c r="R313" i="1"/>
  <c r="Q313" i="1"/>
  <c r="P313" i="1"/>
  <c r="O313" i="1"/>
  <c r="N313" i="1"/>
  <c r="AE312" i="1"/>
  <c r="AB312" i="1"/>
  <c r="AA312" i="1"/>
  <c r="Z312" i="1"/>
  <c r="Y312" i="1"/>
  <c r="X312" i="1"/>
  <c r="W312" i="1"/>
  <c r="T312" i="1"/>
  <c r="S312" i="1"/>
  <c r="R312" i="1"/>
  <c r="Q312" i="1"/>
  <c r="P312" i="1"/>
  <c r="O312" i="1"/>
  <c r="N312" i="1"/>
  <c r="AE311" i="1"/>
  <c r="AB311" i="1"/>
  <c r="AA311" i="1"/>
  <c r="Z311" i="1"/>
  <c r="Y311" i="1"/>
  <c r="X311" i="1"/>
  <c r="W311" i="1"/>
  <c r="T311" i="1"/>
  <c r="S311" i="1"/>
  <c r="R311" i="1"/>
  <c r="Q311" i="1"/>
  <c r="P311" i="1"/>
  <c r="O311" i="1"/>
  <c r="N311" i="1"/>
  <c r="AE310" i="1"/>
  <c r="AB310" i="1"/>
  <c r="AA310" i="1"/>
  <c r="Z310" i="1"/>
  <c r="Y310" i="1"/>
  <c r="X310" i="1"/>
  <c r="W310" i="1"/>
  <c r="T310" i="1"/>
  <c r="S310" i="1"/>
  <c r="R310" i="1"/>
  <c r="Q310" i="1"/>
  <c r="P310" i="1"/>
  <c r="O310" i="1"/>
  <c r="N310" i="1"/>
  <c r="AE309" i="1"/>
  <c r="AB309" i="1"/>
  <c r="AA309" i="1"/>
  <c r="Z309" i="1"/>
  <c r="Y309" i="1"/>
  <c r="X309" i="1"/>
  <c r="W309" i="1"/>
  <c r="T309" i="1"/>
  <c r="S309" i="1"/>
  <c r="R309" i="1"/>
  <c r="Q309" i="1"/>
  <c r="P309" i="1"/>
  <c r="O309" i="1"/>
  <c r="N309" i="1"/>
  <c r="AE308" i="1"/>
  <c r="AB308" i="1"/>
  <c r="AA308" i="1"/>
  <c r="Z308" i="1"/>
  <c r="Y308" i="1"/>
  <c r="X308" i="1"/>
  <c r="W308" i="1"/>
  <c r="T308" i="1"/>
  <c r="S308" i="1"/>
  <c r="R308" i="1"/>
  <c r="Q308" i="1"/>
  <c r="P308" i="1"/>
  <c r="O308" i="1"/>
  <c r="N308" i="1"/>
  <c r="AE307" i="1"/>
  <c r="AB307" i="1"/>
  <c r="AA307" i="1"/>
  <c r="Z307" i="1"/>
  <c r="Y307" i="1"/>
  <c r="X307" i="1"/>
  <c r="W307" i="1"/>
  <c r="T307" i="1"/>
  <c r="S307" i="1"/>
  <c r="R307" i="1"/>
  <c r="Q307" i="1"/>
  <c r="P307" i="1"/>
  <c r="O307" i="1"/>
  <c r="N307" i="1"/>
  <c r="AE306" i="1"/>
  <c r="AB306" i="1"/>
  <c r="AA306" i="1"/>
  <c r="Z306" i="1"/>
  <c r="Y306" i="1"/>
  <c r="X306" i="1"/>
  <c r="W306" i="1"/>
  <c r="T306" i="1"/>
  <c r="S306" i="1"/>
  <c r="R306" i="1"/>
  <c r="Q306" i="1"/>
  <c r="P306" i="1"/>
  <c r="O306" i="1"/>
  <c r="N306" i="1"/>
  <c r="AE305" i="1"/>
  <c r="AB305" i="1"/>
  <c r="AA305" i="1"/>
  <c r="Z305" i="1"/>
  <c r="Y305" i="1"/>
  <c r="X305" i="1"/>
  <c r="W305" i="1"/>
  <c r="T305" i="1"/>
  <c r="S305" i="1"/>
  <c r="R305" i="1"/>
  <c r="Q305" i="1"/>
  <c r="P305" i="1"/>
  <c r="O305" i="1"/>
  <c r="N305" i="1"/>
  <c r="AE304" i="1"/>
  <c r="AB304" i="1"/>
  <c r="AA304" i="1"/>
  <c r="Z304" i="1"/>
  <c r="Y304" i="1"/>
  <c r="X304" i="1"/>
  <c r="W304" i="1"/>
  <c r="T304" i="1"/>
  <c r="S304" i="1"/>
  <c r="R304" i="1"/>
  <c r="Q304" i="1"/>
  <c r="P304" i="1"/>
  <c r="O304" i="1"/>
  <c r="N304" i="1"/>
  <c r="AE303" i="1"/>
  <c r="AB303" i="1"/>
  <c r="AA303" i="1"/>
  <c r="Z303" i="1"/>
  <c r="Y303" i="1"/>
  <c r="X303" i="1"/>
  <c r="W303" i="1"/>
  <c r="T303" i="1"/>
  <c r="S303" i="1"/>
  <c r="R303" i="1"/>
  <c r="Q303" i="1"/>
  <c r="P303" i="1"/>
  <c r="O303" i="1"/>
  <c r="N303" i="1"/>
  <c r="AE302" i="1"/>
  <c r="AB302" i="1"/>
  <c r="AA302" i="1"/>
  <c r="Z302" i="1"/>
  <c r="Y302" i="1"/>
  <c r="X302" i="1"/>
  <c r="W302" i="1"/>
  <c r="T302" i="1"/>
  <c r="S302" i="1"/>
  <c r="R302" i="1"/>
  <c r="Q302" i="1"/>
  <c r="P302" i="1"/>
  <c r="O302" i="1"/>
  <c r="N302" i="1"/>
  <c r="AE301" i="1"/>
  <c r="AB301" i="1"/>
  <c r="AA301" i="1"/>
  <c r="Z301" i="1"/>
  <c r="Y301" i="1"/>
  <c r="X301" i="1"/>
  <c r="W301" i="1"/>
  <c r="T301" i="1"/>
  <c r="S301" i="1"/>
  <c r="R301" i="1"/>
  <c r="Q301" i="1"/>
  <c r="P301" i="1"/>
  <c r="O301" i="1"/>
  <c r="N301" i="1"/>
  <c r="AE300" i="1"/>
  <c r="AB300" i="1"/>
  <c r="AA300" i="1"/>
  <c r="Z300" i="1"/>
  <c r="Y300" i="1"/>
  <c r="X300" i="1"/>
  <c r="W300" i="1"/>
  <c r="T300" i="1"/>
  <c r="S300" i="1"/>
  <c r="R300" i="1"/>
  <c r="Q300" i="1"/>
  <c r="P300" i="1"/>
  <c r="O300" i="1"/>
  <c r="N300" i="1"/>
  <c r="AE299" i="1"/>
  <c r="AB299" i="1"/>
  <c r="AA299" i="1"/>
  <c r="Z299" i="1"/>
  <c r="Y299" i="1"/>
  <c r="X299" i="1"/>
  <c r="W299" i="1"/>
  <c r="T299" i="1"/>
  <c r="S299" i="1"/>
  <c r="R299" i="1"/>
  <c r="Q299" i="1"/>
  <c r="P299" i="1"/>
  <c r="O299" i="1"/>
  <c r="N299" i="1"/>
  <c r="AE298" i="1"/>
  <c r="AB298" i="1"/>
  <c r="AA298" i="1"/>
  <c r="Z298" i="1"/>
  <c r="Y298" i="1"/>
  <c r="X298" i="1"/>
  <c r="W298" i="1"/>
  <c r="T298" i="1"/>
  <c r="S298" i="1"/>
  <c r="R298" i="1"/>
  <c r="Q298" i="1"/>
  <c r="P298" i="1"/>
  <c r="O298" i="1"/>
  <c r="N298" i="1"/>
  <c r="AE297" i="1"/>
  <c r="AB297" i="1"/>
  <c r="AA297" i="1"/>
  <c r="Z297" i="1"/>
  <c r="Y297" i="1"/>
  <c r="X297" i="1"/>
  <c r="W297" i="1"/>
  <c r="T297" i="1"/>
  <c r="S297" i="1"/>
  <c r="R297" i="1"/>
  <c r="Q297" i="1"/>
  <c r="P297" i="1"/>
  <c r="O297" i="1"/>
  <c r="N297" i="1"/>
  <c r="AE296" i="1"/>
  <c r="AB296" i="1"/>
  <c r="AA296" i="1"/>
  <c r="Z296" i="1"/>
  <c r="Y296" i="1"/>
  <c r="X296" i="1"/>
  <c r="W296" i="1"/>
  <c r="T296" i="1"/>
  <c r="S296" i="1"/>
  <c r="R296" i="1"/>
  <c r="Q296" i="1"/>
  <c r="P296" i="1"/>
  <c r="O296" i="1"/>
  <c r="N296" i="1"/>
  <c r="AE295" i="1"/>
  <c r="AB295" i="1"/>
  <c r="AA295" i="1"/>
  <c r="Z295" i="1"/>
  <c r="Y295" i="1"/>
  <c r="X295" i="1"/>
  <c r="W295" i="1"/>
  <c r="T295" i="1"/>
  <c r="S295" i="1"/>
  <c r="R295" i="1"/>
  <c r="Q295" i="1"/>
  <c r="P295" i="1"/>
  <c r="O295" i="1"/>
  <c r="N295" i="1"/>
  <c r="AE294" i="1"/>
  <c r="AB294" i="1"/>
  <c r="AA294" i="1"/>
  <c r="Z294" i="1"/>
  <c r="Y294" i="1"/>
  <c r="X294" i="1"/>
  <c r="W294" i="1"/>
  <c r="T294" i="1"/>
  <c r="S294" i="1"/>
  <c r="R294" i="1"/>
  <c r="Q294" i="1"/>
  <c r="P294" i="1"/>
  <c r="O294" i="1"/>
  <c r="N294" i="1"/>
  <c r="AE293" i="1"/>
  <c r="AB293" i="1"/>
  <c r="AA293" i="1"/>
  <c r="Z293" i="1"/>
  <c r="Y293" i="1"/>
  <c r="X293" i="1"/>
  <c r="W293" i="1"/>
  <c r="T293" i="1"/>
  <c r="S293" i="1"/>
  <c r="R293" i="1"/>
  <c r="Q293" i="1"/>
  <c r="P293" i="1"/>
  <c r="O293" i="1"/>
  <c r="N293" i="1"/>
  <c r="AE292" i="1"/>
  <c r="AB292" i="1"/>
  <c r="AA292" i="1"/>
  <c r="Z292" i="1"/>
  <c r="Y292" i="1"/>
  <c r="X292" i="1"/>
  <c r="W292" i="1"/>
  <c r="T292" i="1"/>
  <c r="S292" i="1"/>
  <c r="R292" i="1"/>
  <c r="Q292" i="1"/>
  <c r="P292" i="1"/>
  <c r="O292" i="1"/>
  <c r="N292" i="1"/>
  <c r="AE291" i="1"/>
  <c r="AB291" i="1"/>
  <c r="AA291" i="1"/>
  <c r="Z291" i="1"/>
  <c r="Y291" i="1"/>
  <c r="X291" i="1"/>
  <c r="W291" i="1"/>
  <c r="T291" i="1"/>
  <c r="S291" i="1"/>
  <c r="R291" i="1"/>
  <c r="Q291" i="1"/>
  <c r="P291" i="1"/>
  <c r="O291" i="1"/>
  <c r="N291" i="1"/>
  <c r="AE290" i="1"/>
  <c r="AB290" i="1"/>
  <c r="AA290" i="1"/>
  <c r="Z290" i="1"/>
  <c r="Y290" i="1"/>
  <c r="X290" i="1"/>
  <c r="W290" i="1"/>
  <c r="T290" i="1"/>
  <c r="S290" i="1"/>
  <c r="R290" i="1"/>
  <c r="Q290" i="1"/>
  <c r="P290" i="1"/>
  <c r="O290" i="1"/>
  <c r="N290" i="1"/>
  <c r="AE289" i="1"/>
  <c r="AB289" i="1"/>
  <c r="AA289" i="1"/>
  <c r="Z289" i="1"/>
  <c r="Y289" i="1"/>
  <c r="X289" i="1"/>
  <c r="W289" i="1"/>
  <c r="T289" i="1"/>
  <c r="S289" i="1"/>
  <c r="R289" i="1"/>
  <c r="Q289" i="1"/>
  <c r="P289" i="1"/>
  <c r="O289" i="1"/>
  <c r="N289" i="1"/>
  <c r="AE288" i="1"/>
  <c r="AB288" i="1"/>
  <c r="AA288" i="1"/>
  <c r="Z288" i="1"/>
  <c r="Y288" i="1"/>
  <c r="X288" i="1"/>
  <c r="W288" i="1"/>
  <c r="T288" i="1"/>
  <c r="S288" i="1"/>
  <c r="R288" i="1"/>
  <c r="Q288" i="1"/>
  <c r="P288" i="1"/>
  <c r="O288" i="1"/>
  <c r="N288" i="1"/>
  <c r="AE287" i="1"/>
  <c r="AB287" i="1"/>
  <c r="AA287" i="1"/>
  <c r="Z287" i="1"/>
  <c r="Y287" i="1"/>
  <c r="X287" i="1"/>
  <c r="W287" i="1"/>
  <c r="T287" i="1"/>
  <c r="S287" i="1"/>
  <c r="R287" i="1"/>
  <c r="Q287" i="1"/>
  <c r="P287" i="1"/>
  <c r="O287" i="1"/>
  <c r="N287" i="1"/>
  <c r="AE286" i="1"/>
  <c r="AB286" i="1"/>
  <c r="AA286" i="1"/>
  <c r="Z286" i="1"/>
  <c r="Y286" i="1"/>
  <c r="X286" i="1"/>
  <c r="W286" i="1"/>
  <c r="T286" i="1"/>
  <c r="S286" i="1"/>
  <c r="R286" i="1"/>
  <c r="Q286" i="1"/>
  <c r="P286" i="1"/>
  <c r="O286" i="1"/>
  <c r="N286" i="1"/>
  <c r="AE285" i="1"/>
  <c r="AB285" i="1"/>
  <c r="AA285" i="1"/>
  <c r="Z285" i="1"/>
  <c r="Y285" i="1"/>
  <c r="X285" i="1"/>
  <c r="W285" i="1"/>
  <c r="T285" i="1"/>
  <c r="S285" i="1"/>
  <c r="R285" i="1"/>
  <c r="Q285" i="1"/>
  <c r="P285" i="1"/>
  <c r="O285" i="1"/>
  <c r="N285" i="1"/>
  <c r="AE284" i="1"/>
  <c r="AB284" i="1"/>
  <c r="AA284" i="1"/>
  <c r="Z284" i="1"/>
  <c r="Y284" i="1"/>
  <c r="X284" i="1"/>
  <c r="W284" i="1"/>
  <c r="T284" i="1"/>
  <c r="S284" i="1"/>
  <c r="R284" i="1"/>
  <c r="Q284" i="1"/>
  <c r="P284" i="1"/>
  <c r="O284" i="1"/>
  <c r="N284" i="1"/>
  <c r="AE283" i="1"/>
  <c r="AB283" i="1"/>
  <c r="AA283" i="1"/>
  <c r="Z283" i="1"/>
  <c r="Y283" i="1"/>
  <c r="X283" i="1"/>
  <c r="W283" i="1"/>
  <c r="T283" i="1"/>
  <c r="S283" i="1"/>
  <c r="R283" i="1"/>
  <c r="Q283" i="1"/>
  <c r="P283" i="1"/>
  <c r="O283" i="1"/>
  <c r="N283" i="1"/>
  <c r="AE282" i="1"/>
  <c r="AB282" i="1"/>
  <c r="AA282" i="1"/>
  <c r="Z282" i="1"/>
  <c r="Y282" i="1"/>
  <c r="X282" i="1"/>
  <c r="W282" i="1"/>
  <c r="T282" i="1"/>
  <c r="S282" i="1"/>
  <c r="R282" i="1"/>
  <c r="Q282" i="1"/>
  <c r="P282" i="1"/>
  <c r="O282" i="1"/>
  <c r="N282" i="1"/>
  <c r="AE281" i="1"/>
  <c r="AB281" i="1"/>
  <c r="AA281" i="1"/>
  <c r="Z281" i="1"/>
  <c r="Y281" i="1"/>
  <c r="X281" i="1"/>
  <c r="W281" i="1"/>
  <c r="T281" i="1"/>
  <c r="S281" i="1"/>
  <c r="R281" i="1"/>
  <c r="Q281" i="1"/>
  <c r="P281" i="1"/>
  <c r="O281" i="1"/>
  <c r="N281" i="1"/>
  <c r="AE280" i="1"/>
  <c r="AB280" i="1"/>
  <c r="AA280" i="1"/>
  <c r="Z280" i="1"/>
  <c r="Y280" i="1"/>
  <c r="X280" i="1"/>
  <c r="W280" i="1"/>
  <c r="T280" i="1"/>
  <c r="S280" i="1"/>
  <c r="R280" i="1"/>
  <c r="Q280" i="1"/>
  <c r="P280" i="1"/>
  <c r="O280" i="1"/>
  <c r="N280" i="1"/>
  <c r="AE279" i="1"/>
  <c r="AB279" i="1"/>
  <c r="AA279" i="1"/>
  <c r="Z279" i="1"/>
  <c r="Y279" i="1"/>
  <c r="X279" i="1"/>
  <c r="W279" i="1"/>
  <c r="T279" i="1"/>
  <c r="S279" i="1"/>
  <c r="R279" i="1"/>
  <c r="Q279" i="1"/>
  <c r="P279" i="1"/>
  <c r="O279" i="1"/>
  <c r="N279" i="1"/>
  <c r="AE278" i="1"/>
  <c r="AB278" i="1"/>
  <c r="AA278" i="1"/>
  <c r="Z278" i="1"/>
  <c r="Y278" i="1"/>
  <c r="X278" i="1"/>
  <c r="W278" i="1"/>
  <c r="T278" i="1"/>
  <c r="S278" i="1"/>
  <c r="R278" i="1"/>
  <c r="Q278" i="1"/>
  <c r="P278" i="1"/>
  <c r="O278" i="1"/>
  <c r="N278" i="1"/>
  <c r="AE277" i="1"/>
  <c r="AB277" i="1"/>
  <c r="AA277" i="1"/>
  <c r="Z277" i="1"/>
  <c r="Y277" i="1"/>
  <c r="X277" i="1"/>
  <c r="W277" i="1"/>
  <c r="T277" i="1"/>
  <c r="S277" i="1"/>
  <c r="R277" i="1"/>
  <c r="Q277" i="1"/>
  <c r="P277" i="1"/>
  <c r="O277" i="1"/>
  <c r="N277" i="1"/>
  <c r="AE276" i="1"/>
  <c r="AB276" i="1"/>
  <c r="AA276" i="1"/>
  <c r="Z276" i="1"/>
  <c r="Y276" i="1"/>
  <c r="X276" i="1"/>
  <c r="W276" i="1"/>
  <c r="T276" i="1"/>
  <c r="S276" i="1"/>
  <c r="R276" i="1"/>
  <c r="Q276" i="1"/>
  <c r="P276" i="1"/>
  <c r="O276" i="1"/>
  <c r="N276" i="1"/>
  <c r="AE275" i="1"/>
  <c r="AB275" i="1"/>
  <c r="AA275" i="1"/>
  <c r="Z275" i="1"/>
  <c r="Y275" i="1"/>
  <c r="X275" i="1"/>
  <c r="W275" i="1"/>
  <c r="T275" i="1"/>
  <c r="S275" i="1"/>
  <c r="R275" i="1"/>
  <c r="Q275" i="1"/>
  <c r="P275" i="1"/>
  <c r="O275" i="1"/>
  <c r="N275" i="1"/>
  <c r="AE274" i="1"/>
  <c r="AB274" i="1"/>
  <c r="AA274" i="1"/>
  <c r="Z274" i="1"/>
  <c r="Y274" i="1"/>
  <c r="X274" i="1"/>
  <c r="W274" i="1"/>
  <c r="T274" i="1"/>
  <c r="S274" i="1"/>
  <c r="R274" i="1"/>
  <c r="Q274" i="1"/>
  <c r="P274" i="1"/>
  <c r="O274" i="1"/>
  <c r="N274" i="1"/>
  <c r="AE273" i="1"/>
  <c r="AB273" i="1"/>
  <c r="AA273" i="1"/>
  <c r="Z273" i="1"/>
  <c r="Y273" i="1"/>
  <c r="X273" i="1"/>
  <c r="W273" i="1"/>
  <c r="T273" i="1"/>
  <c r="S273" i="1"/>
  <c r="R273" i="1"/>
  <c r="Q273" i="1"/>
  <c r="P273" i="1"/>
  <c r="O273" i="1"/>
  <c r="N273" i="1"/>
  <c r="AE272" i="1"/>
  <c r="AB272" i="1"/>
  <c r="AA272" i="1"/>
  <c r="Z272" i="1"/>
  <c r="Y272" i="1"/>
  <c r="X272" i="1"/>
  <c r="W272" i="1"/>
  <c r="T272" i="1"/>
  <c r="S272" i="1"/>
  <c r="R272" i="1"/>
  <c r="Q272" i="1"/>
  <c r="P272" i="1"/>
  <c r="O272" i="1"/>
  <c r="N272" i="1"/>
  <c r="AE271" i="1"/>
  <c r="AB271" i="1"/>
  <c r="AA271" i="1"/>
  <c r="Z271" i="1"/>
  <c r="Y271" i="1"/>
  <c r="X271" i="1"/>
  <c r="W271" i="1"/>
  <c r="T271" i="1"/>
  <c r="S271" i="1"/>
  <c r="R271" i="1"/>
  <c r="Q271" i="1"/>
  <c r="P271" i="1"/>
  <c r="O271" i="1"/>
  <c r="N271" i="1"/>
  <c r="AE270" i="1"/>
  <c r="AB270" i="1"/>
  <c r="AA270" i="1"/>
  <c r="Z270" i="1"/>
  <c r="Y270" i="1"/>
  <c r="X270" i="1"/>
  <c r="W270" i="1"/>
  <c r="T270" i="1"/>
  <c r="S270" i="1"/>
  <c r="R270" i="1"/>
  <c r="Q270" i="1"/>
  <c r="P270" i="1"/>
  <c r="O270" i="1"/>
  <c r="N270" i="1"/>
  <c r="AE269" i="1"/>
  <c r="AB269" i="1"/>
  <c r="AA269" i="1"/>
  <c r="Z269" i="1"/>
  <c r="Y269" i="1"/>
  <c r="X269" i="1"/>
  <c r="W269" i="1"/>
  <c r="T269" i="1"/>
  <c r="S269" i="1"/>
  <c r="R269" i="1"/>
  <c r="Q269" i="1"/>
  <c r="P269" i="1"/>
  <c r="O269" i="1"/>
  <c r="N269" i="1"/>
  <c r="AE268" i="1"/>
  <c r="AB268" i="1"/>
  <c r="AA268" i="1"/>
  <c r="Z268" i="1"/>
  <c r="Y268" i="1"/>
  <c r="X268" i="1"/>
  <c r="W268" i="1"/>
  <c r="T268" i="1"/>
  <c r="S268" i="1"/>
  <c r="R268" i="1"/>
  <c r="Q268" i="1"/>
  <c r="P268" i="1"/>
  <c r="O268" i="1"/>
  <c r="N268" i="1"/>
  <c r="AE267" i="1"/>
  <c r="AB267" i="1"/>
  <c r="AA267" i="1"/>
  <c r="Z267" i="1"/>
  <c r="Y267" i="1"/>
  <c r="X267" i="1"/>
  <c r="W267" i="1"/>
  <c r="T267" i="1"/>
  <c r="S267" i="1"/>
  <c r="R267" i="1"/>
  <c r="Q267" i="1"/>
  <c r="P267" i="1"/>
  <c r="O267" i="1"/>
  <c r="N267" i="1"/>
  <c r="AE266" i="1"/>
  <c r="AB266" i="1"/>
  <c r="AA266" i="1"/>
  <c r="Z266" i="1"/>
  <c r="Y266" i="1"/>
  <c r="X266" i="1"/>
  <c r="W266" i="1"/>
  <c r="T266" i="1"/>
  <c r="S266" i="1"/>
  <c r="R266" i="1"/>
  <c r="Q266" i="1"/>
  <c r="P266" i="1"/>
  <c r="O266" i="1"/>
  <c r="N266" i="1"/>
  <c r="AE265" i="1"/>
  <c r="AB265" i="1"/>
  <c r="AA265" i="1"/>
  <c r="Z265" i="1"/>
  <c r="Y265" i="1"/>
  <c r="X265" i="1"/>
  <c r="W265" i="1"/>
  <c r="T265" i="1"/>
  <c r="S265" i="1"/>
  <c r="R265" i="1"/>
  <c r="Q265" i="1"/>
  <c r="P265" i="1"/>
  <c r="O265" i="1"/>
  <c r="N265" i="1"/>
  <c r="AE264" i="1"/>
  <c r="AB264" i="1"/>
  <c r="AA264" i="1"/>
  <c r="Z264" i="1"/>
  <c r="Y264" i="1"/>
  <c r="X264" i="1"/>
  <c r="W264" i="1"/>
  <c r="T264" i="1"/>
  <c r="S264" i="1"/>
  <c r="R264" i="1"/>
  <c r="Q264" i="1"/>
  <c r="P264" i="1"/>
  <c r="O264" i="1"/>
  <c r="N264" i="1"/>
  <c r="AE263" i="1"/>
  <c r="AB263" i="1"/>
  <c r="AA263" i="1"/>
  <c r="Z263" i="1"/>
  <c r="Y263" i="1"/>
  <c r="X263" i="1"/>
  <c r="W263" i="1"/>
  <c r="T263" i="1"/>
  <c r="S263" i="1"/>
  <c r="R263" i="1"/>
  <c r="Q263" i="1"/>
  <c r="P263" i="1"/>
  <c r="O263" i="1"/>
  <c r="N263" i="1"/>
  <c r="AE262" i="1"/>
  <c r="AB262" i="1"/>
  <c r="AA262" i="1"/>
  <c r="Z262" i="1"/>
  <c r="Y262" i="1"/>
  <c r="X262" i="1"/>
  <c r="W262" i="1"/>
  <c r="T262" i="1"/>
  <c r="S262" i="1"/>
  <c r="R262" i="1"/>
  <c r="Q262" i="1"/>
  <c r="P262" i="1"/>
  <c r="O262" i="1"/>
  <c r="N262" i="1"/>
  <c r="AE261" i="1"/>
  <c r="AB261" i="1"/>
  <c r="AA261" i="1"/>
  <c r="Z261" i="1"/>
  <c r="Y261" i="1"/>
  <c r="X261" i="1"/>
  <c r="W261" i="1"/>
  <c r="T261" i="1"/>
  <c r="S261" i="1"/>
  <c r="R261" i="1"/>
  <c r="Q261" i="1"/>
  <c r="P261" i="1"/>
  <c r="O261" i="1"/>
  <c r="N261" i="1"/>
  <c r="AE260" i="1"/>
  <c r="AB260" i="1"/>
  <c r="AA260" i="1"/>
  <c r="Z260" i="1"/>
  <c r="Y260" i="1"/>
  <c r="X260" i="1"/>
  <c r="W260" i="1"/>
  <c r="T260" i="1"/>
  <c r="S260" i="1"/>
  <c r="R260" i="1"/>
  <c r="Q260" i="1"/>
  <c r="P260" i="1"/>
  <c r="O260" i="1"/>
  <c r="N260" i="1"/>
  <c r="AE259" i="1"/>
  <c r="AB259" i="1"/>
  <c r="AA259" i="1"/>
  <c r="Z259" i="1"/>
  <c r="Y259" i="1"/>
  <c r="X259" i="1"/>
  <c r="W259" i="1"/>
  <c r="T259" i="1"/>
  <c r="S259" i="1"/>
  <c r="R259" i="1"/>
  <c r="Q259" i="1"/>
  <c r="P259" i="1"/>
  <c r="O259" i="1"/>
  <c r="N259" i="1"/>
  <c r="AE258" i="1"/>
  <c r="AB258" i="1"/>
  <c r="AA258" i="1"/>
  <c r="Z258" i="1"/>
  <c r="Y258" i="1"/>
  <c r="X258" i="1"/>
  <c r="W258" i="1"/>
  <c r="T258" i="1"/>
  <c r="S258" i="1"/>
  <c r="R258" i="1"/>
  <c r="Q258" i="1"/>
  <c r="P258" i="1"/>
  <c r="O258" i="1"/>
  <c r="N258" i="1"/>
  <c r="AE257" i="1"/>
  <c r="AB257" i="1"/>
  <c r="AA257" i="1"/>
  <c r="Z257" i="1"/>
  <c r="Y257" i="1"/>
  <c r="X257" i="1"/>
  <c r="W257" i="1"/>
  <c r="T257" i="1"/>
  <c r="S257" i="1"/>
  <c r="R257" i="1"/>
  <c r="Q257" i="1"/>
  <c r="P257" i="1"/>
  <c r="O257" i="1"/>
  <c r="N257" i="1"/>
  <c r="AE256" i="1"/>
  <c r="AB256" i="1"/>
  <c r="AA256" i="1"/>
  <c r="Z256" i="1"/>
  <c r="Y256" i="1"/>
  <c r="X256" i="1"/>
  <c r="W256" i="1"/>
  <c r="T256" i="1"/>
  <c r="S256" i="1"/>
  <c r="R256" i="1"/>
  <c r="Q256" i="1"/>
  <c r="P256" i="1"/>
  <c r="O256" i="1"/>
  <c r="N256" i="1"/>
  <c r="AE255" i="1"/>
  <c r="AB255" i="1"/>
  <c r="AA255" i="1"/>
  <c r="Z255" i="1"/>
  <c r="Y255" i="1"/>
  <c r="X255" i="1"/>
  <c r="W255" i="1"/>
  <c r="T255" i="1"/>
  <c r="S255" i="1"/>
  <c r="R255" i="1"/>
  <c r="Q255" i="1"/>
  <c r="P255" i="1"/>
  <c r="O255" i="1"/>
  <c r="N255" i="1"/>
  <c r="AE254" i="1"/>
  <c r="AB254" i="1"/>
  <c r="AA254" i="1"/>
  <c r="Z254" i="1"/>
  <c r="Y254" i="1"/>
  <c r="X254" i="1"/>
  <c r="W254" i="1"/>
  <c r="T254" i="1"/>
  <c r="S254" i="1"/>
  <c r="R254" i="1"/>
  <c r="Q254" i="1"/>
  <c r="P254" i="1"/>
  <c r="O254" i="1"/>
  <c r="N254" i="1"/>
  <c r="AE253" i="1"/>
  <c r="AB253" i="1"/>
  <c r="AA253" i="1"/>
  <c r="Z253" i="1"/>
  <c r="Y253" i="1"/>
  <c r="X253" i="1"/>
  <c r="W253" i="1"/>
  <c r="T253" i="1"/>
  <c r="S253" i="1"/>
  <c r="R253" i="1"/>
  <c r="Q253" i="1"/>
  <c r="P253" i="1"/>
  <c r="O253" i="1"/>
  <c r="N253" i="1"/>
  <c r="AE252" i="1"/>
  <c r="AB252" i="1"/>
  <c r="AA252" i="1"/>
  <c r="Z252" i="1"/>
  <c r="Y252" i="1"/>
  <c r="X252" i="1"/>
  <c r="W252" i="1"/>
  <c r="T252" i="1"/>
  <c r="S252" i="1"/>
  <c r="R252" i="1"/>
  <c r="Q252" i="1"/>
  <c r="P252" i="1"/>
  <c r="O252" i="1"/>
  <c r="N252" i="1"/>
  <c r="AE251" i="1"/>
  <c r="AB251" i="1"/>
  <c r="AA251" i="1"/>
  <c r="Z251" i="1"/>
  <c r="Y251" i="1"/>
  <c r="X251" i="1"/>
  <c r="W251" i="1"/>
  <c r="T251" i="1"/>
  <c r="S251" i="1"/>
  <c r="R251" i="1"/>
  <c r="Q251" i="1"/>
  <c r="P251" i="1"/>
  <c r="O251" i="1"/>
  <c r="N251" i="1"/>
  <c r="AE250" i="1"/>
  <c r="AB250" i="1"/>
  <c r="AA250" i="1"/>
  <c r="Z250" i="1"/>
  <c r="Y250" i="1"/>
  <c r="X250" i="1"/>
  <c r="W250" i="1"/>
  <c r="T250" i="1"/>
  <c r="S250" i="1"/>
  <c r="R250" i="1"/>
  <c r="Q250" i="1"/>
  <c r="P250" i="1"/>
  <c r="O250" i="1"/>
  <c r="N250" i="1"/>
  <c r="AE249" i="1"/>
  <c r="AB249" i="1"/>
  <c r="AA249" i="1"/>
  <c r="Z249" i="1"/>
  <c r="Y249" i="1"/>
  <c r="X249" i="1"/>
  <c r="W249" i="1"/>
  <c r="T249" i="1"/>
  <c r="S249" i="1"/>
  <c r="R249" i="1"/>
  <c r="Q249" i="1"/>
  <c r="P249" i="1"/>
  <c r="O249" i="1"/>
  <c r="N249" i="1"/>
  <c r="AE248" i="1"/>
  <c r="AB248" i="1"/>
  <c r="AA248" i="1"/>
  <c r="Z248" i="1"/>
  <c r="Y248" i="1"/>
  <c r="X248" i="1"/>
  <c r="W248" i="1"/>
  <c r="T248" i="1"/>
  <c r="S248" i="1"/>
  <c r="R248" i="1"/>
  <c r="Q248" i="1"/>
  <c r="P248" i="1"/>
  <c r="O248" i="1"/>
  <c r="N248" i="1"/>
  <c r="AE247" i="1"/>
  <c r="AB247" i="1"/>
  <c r="AA247" i="1"/>
  <c r="Z247" i="1"/>
  <c r="Y247" i="1"/>
  <c r="X247" i="1"/>
  <c r="W247" i="1"/>
  <c r="T247" i="1"/>
  <c r="S247" i="1"/>
  <c r="R247" i="1"/>
  <c r="Q247" i="1"/>
  <c r="P247" i="1"/>
  <c r="O247" i="1"/>
  <c r="N247" i="1"/>
  <c r="AE246" i="1"/>
  <c r="AB246" i="1"/>
  <c r="AA246" i="1"/>
  <c r="Z246" i="1"/>
  <c r="Y246" i="1"/>
  <c r="X246" i="1"/>
  <c r="W246" i="1"/>
  <c r="T246" i="1"/>
  <c r="S246" i="1"/>
  <c r="R246" i="1"/>
  <c r="Q246" i="1"/>
  <c r="P246" i="1"/>
  <c r="O246" i="1"/>
  <c r="N246" i="1"/>
  <c r="AE245" i="1"/>
  <c r="AB245" i="1"/>
  <c r="AA245" i="1"/>
  <c r="Z245" i="1"/>
  <c r="Y245" i="1"/>
  <c r="X245" i="1"/>
  <c r="W245" i="1"/>
  <c r="T245" i="1"/>
  <c r="S245" i="1"/>
  <c r="R245" i="1"/>
  <c r="Q245" i="1"/>
  <c r="P245" i="1"/>
  <c r="O245" i="1"/>
  <c r="N245" i="1"/>
  <c r="AE244" i="1"/>
  <c r="AB244" i="1"/>
  <c r="AA244" i="1"/>
  <c r="Z244" i="1"/>
  <c r="Y244" i="1"/>
  <c r="X244" i="1"/>
  <c r="W244" i="1"/>
  <c r="T244" i="1"/>
  <c r="S244" i="1"/>
  <c r="R244" i="1"/>
  <c r="Q244" i="1"/>
  <c r="P244" i="1"/>
  <c r="O244" i="1"/>
  <c r="N244" i="1"/>
  <c r="AE243" i="1"/>
  <c r="AB243" i="1"/>
  <c r="AA243" i="1"/>
  <c r="Z243" i="1"/>
  <c r="Y243" i="1"/>
  <c r="X243" i="1"/>
  <c r="W243" i="1"/>
  <c r="T243" i="1"/>
  <c r="S243" i="1"/>
  <c r="R243" i="1"/>
  <c r="Q243" i="1"/>
  <c r="P243" i="1"/>
  <c r="O243" i="1"/>
  <c r="N243" i="1"/>
  <c r="AE242" i="1"/>
  <c r="AB242" i="1"/>
  <c r="AA242" i="1"/>
  <c r="Z242" i="1"/>
  <c r="Y242" i="1"/>
  <c r="X242" i="1"/>
  <c r="W242" i="1"/>
  <c r="T242" i="1"/>
  <c r="S242" i="1"/>
  <c r="R242" i="1"/>
  <c r="Q242" i="1"/>
  <c r="P242" i="1"/>
  <c r="O242" i="1"/>
  <c r="N242" i="1"/>
  <c r="AE241" i="1"/>
  <c r="AB241" i="1"/>
  <c r="AA241" i="1"/>
  <c r="Z241" i="1"/>
  <c r="Y241" i="1"/>
  <c r="X241" i="1"/>
  <c r="W241" i="1"/>
  <c r="T241" i="1"/>
  <c r="S241" i="1"/>
  <c r="R241" i="1"/>
  <c r="Q241" i="1"/>
  <c r="P241" i="1"/>
  <c r="O241" i="1"/>
  <c r="N241" i="1"/>
  <c r="AE240" i="1"/>
  <c r="AB240" i="1"/>
  <c r="AA240" i="1"/>
  <c r="Z240" i="1"/>
  <c r="Y240" i="1"/>
  <c r="X240" i="1"/>
  <c r="W240" i="1"/>
  <c r="T240" i="1"/>
  <c r="S240" i="1"/>
  <c r="R240" i="1"/>
  <c r="Q240" i="1"/>
  <c r="P240" i="1"/>
  <c r="O240" i="1"/>
  <c r="N240" i="1"/>
  <c r="AE239" i="1"/>
  <c r="AB239" i="1"/>
  <c r="AA239" i="1"/>
  <c r="Z239" i="1"/>
  <c r="Y239" i="1"/>
  <c r="X239" i="1"/>
  <c r="W239" i="1"/>
  <c r="T239" i="1"/>
  <c r="S239" i="1"/>
  <c r="R239" i="1"/>
  <c r="Q239" i="1"/>
  <c r="P239" i="1"/>
  <c r="O239" i="1"/>
  <c r="N239" i="1"/>
  <c r="AE238" i="1"/>
  <c r="AB238" i="1"/>
  <c r="AA238" i="1"/>
  <c r="Z238" i="1"/>
  <c r="Y238" i="1"/>
  <c r="X238" i="1"/>
  <c r="W238" i="1"/>
  <c r="T238" i="1"/>
  <c r="S238" i="1"/>
  <c r="R238" i="1"/>
  <c r="Q238" i="1"/>
  <c r="P238" i="1"/>
  <c r="O238" i="1"/>
  <c r="N238" i="1"/>
  <c r="AE237" i="1"/>
  <c r="AB237" i="1"/>
  <c r="AA237" i="1"/>
  <c r="Z237" i="1"/>
  <c r="Y237" i="1"/>
  <c r="X237" i="1"/>
  <c r="W237" i="1"/>
  <c r="T237" i="1"/>
  <c r="S237" i="1"/>
  <c r="R237" i="1"/>
  <c r="Q237" i="1"/>
  <c r="P237" i="1"/>
  <c r="O237" i="1"/>
  <c r="N237" i="1"/>
  <c r="AE236" i="1"/>
  <c r="AB236" i="1"/>
  <c r="AA236" i="1"/>
  <c r="Z236" i="1"/>
  <c r="Y236" i="1"/>
  <c r="X236" i="1"/>
  <c r="W236" i="1"/>
  <c r="T236" i="1"/>
  <c r="S236" i="1"/>
  <c r="R236" i="1"/>
  <c r="Q236" i="1"/>
  <c r="P236" i="1"/>
  <c r="O236" i="1"/>
  <c r="N236" i="1"/>
  <c r="AE235" i="1"/>
  <c r="AB235" i="1"/>
  <c r="AA235" i="1"/>
  <c r="Z235" i="1"/>
  <c r="Y235" i="1"/>
  <c r="X235" i="1"/>
  <c r="W235" i="1"/>
  <c r="T235" i="1"/>
  <c r="S235" i="1"/>
  <c r="R235" i="1"/>
  <c r="Q235" i="1"/>
  <c r="P235" i="1"/>
  <c r="O235" i="1"/>
  <c r="N235" i="1"/>
  <c r="AE234" i="1"/>
  <c r="AB234" i="1"/>
  <c r="AA234" i="1"/>
  <c r="Z234" i="1"/>
  <c r="Y234" i="1"/>
  <c r="X234" i="1"/>
  <c r="W234" i="1"/>
  <c r="T234" i="1"/>
  <c r="S234" i="1"/>
  <c r="R234" i="1"/>
  <c r="Q234" i="1"/>
  <c r="P234" i="1"/>
  <c r="O234" i="1"/>
  <c r="N234" i="1"/>
  <c r="AE233" i="1"/>
  <c r="AB233" i="1"/>
  <c r="AA233" i="1"/>
  <c r="Z233" i="1"/>
  <c r="Y233" i="1"/>
  <c r="X233" i="1"/>
  <c r="W233" i="1"/>
  <c r="T233" i="1"/>
  <c r="S233" i="1"/>
  <c r="R233" i="1"/>
  <c r="Q233" i="1"/>
  <c r="P233" i="1"/>
  <c r="O233" i="1"/>
  <c r="N233" i="1"/>
  <c r="AE232" i="1"/>
  <c r="AB232" i="1"/>
  <c r="AA232" i="1"/>
  <c r="Z232" i="1"/>
  <c r="Y232" i="1"/>
  <c r="X232" i="1"/>
  <c r="W232" i="1"/>
  <c r="T232" i="1"/>
  <c r="S232" i="1"/>
  <c r="R232" i="1"/>
  <c r="Q232" i="1"/>
  <c r="P232" i="1"/>
  <c r="O232" i="1"/>
  <c r="N232" i="1"/>
  <c r="AE231" i="1"/>
  <c r="AB231" i="1"/>
  <c r="AA231" i="1"/>
  <c r="Z231" i="1"/>
  <c r="Y231" i="1"/>
  <c r="X231" i="1"/>
  <c r="W231" i="1"/>
  <c r="T231" i="1"/>
  <c r="S231" i="1"/>
  <c r="R231" i="1"/>
  <c r="Q231" i="1"/>
  <c r="P231" i="1"/>
  <c r="O231" i="1"/>
  <c r="N231" i="1"/>
  <c r="AE230" i="1"/>
  <c r="AB230" i="1"/>
  <c r="AA230" i="1"/>
  <c r="Z230" i="1"/>
  <c r="Y230" i="1"/>
  <c r="X230" i="1"/>
  <c r="W230" i="1"/>
  <c r="T230" i="1"/>
  <c r="S230" i="1"/>
  <c r="R230" i="1"/>
  <c r="Q230" i="1"/>
  <c r="P230" i="1"/>
  <c r="O230" i="1"/>
  <c r="N230" i="1"/>
  <c r="AE229" i="1"/>
  <c r="AB229" i="1"/>
  <c r="AA229" i="1"/>
  <c r="Z229" i="1"/>
  <c r="Y229" i="1"/>
  <c r="X229" i="1"/>
  <c r="W229" i="1"/>
  <c r="T229" i="1"/>
  <c r="S229" i="1"/>
  <c r="R229" i="1"/>
  <c r="Q229" i="1"/>
  <c r="P229" i="1"/>
  <c r="O229" i="1"/>
  <c r="N229" i="1"/>
  <c r="AE228" i="1"/>
  <c r="AB228" i="1"/>
  <c r="AA228" i="1"/>
  <c r="Z228" i="1"/>
  <c r="Y228" i="1"/>
  <c r="X228" i="1"/>
  <c r="W228" i="1"/>
  <c r="T228" i="1"/>
  <c r="S228" i="1"/>
  <c r="R228" i="1"/>
  <c r="Q228" i="1"/>
  <c r="P228" i="1"/>
  <c r="O228" i="1"/>
  <c r="N228" i="1"/>
  <c r="AE227" i="1"/>
  <c r="AB227" i="1"/>
  <c r="AA227" i="1"/>
  <c r="Z227" i="1"/>
  <c r="Y227" i="1"/>
  <c r="X227" i="1"/>
  <c r="W227" i="1"/>
  <c r="T227" i="1"/>
  <c r="S227" i="1"/>
  <c r="R227" i="1"/>
  <c r="Q227" i="1"/>
  <c r="P227" i="1"/>
  <c r="O227" i="1"/>
  <c r="N227" i="1"/>
  <c r="AE226" i="1"/>
  <c r="AB226" i="1"/>
  <c r="AA226" i="1"/>
  <c r="Z226" i="1"/>
  <c r="Y226" i="1"/>
  <c r="X226" i="1"/>
  <c r="W226" i="1"/>
  <c r="T226" i="1"/>
  <c r="S226" i="1"/>
  <c r="R226" i="1"/>
  <c r="Q226" i="1"/>
  <c r="P226" i="1"/>
  <c r="O226" i="1"/>
  <c r="N226" i="1"/>
  <c r="AE225" i="1"/>
  <c r="AB225" i="1"/>
  <c r="AA225" i="1"/>
  <c r="Z225" i="1"/>
  <c r="Y225" i="1"/>
  <c r="X225" i="1"/>
  <c r="W225" i="1"/>
  <c r="T225" i="1"/>
  <c r="S225" i="1"/>
  <c r="R225" i="1"/>
  <c r="Q225" i="1"/>
  <c r="P225" i="1"/>
  <c r="O225" i="1"/>
  <c r="N225" i="1"/>
  <c r="AE224" i="1"/>
  <c r="AB224" i="1"/>
  <c r="AA224" i="1"/>
  <c r="Z224" i="1"/>
  <c r="Y224" i="1"/>
  <c r="X224" i="1"/>
  <c r="W224" i="1"/>
  <c r="T224" i="1"/>
  <c r="S224" i="1"/>
  <c r="R224" i="1"/>
  <c r="Q224" i="1"/>
  <c r="P224" i="1"/>
  <c r="O224" i="1"/>
  <c r="N224" i="1"/>
  <c r="AE223" i="1"/>
  <c r="AB223" i="1"/>
  <c r="AA223" i="1"/>
  <c r="Z223" i="1"/>
  <c r="Y223" i="1"/>
  <c r="X223" i="1"/>
  <c r="W223" i="1"/>
  <c r="T223" i="1"/>
  <c r="S223" i="1"/>
  <c r="R223" i="1"/>
  <c r="Q223" i="1"/>
  <c r="P223" i="1"/>
  <c r="O223" i="1"/>
  <c r="N223" i="1"/>
  <c r="AE222" i="1"/>
  <c r="AB222" i="1"/>
  <c r="AA222" i="1"/>
  <c r="Z222" i="1"/>
  <c r="Y222" i="1"/>
  <c r="X222" i="1"/>
  <c r="W222" i="1"/>
  <c r="T222" i="1"/>
  <c r="S222" i="1"/>
  <c r="R222" i="1"/>
  <c r="Q222" i="1"/>
  <c r="P222" i="1"/>
  <c r="O222" i="1"/>
  <c r="N222" i="1"/>
  <c r="AE221" i="1"/>
  <c r="AB221" i="1"/>
  <c r="AA221" i="1"/>
  <c r="Z221" i="1"/>
  <c r="Y221" i="1"/>
  <c r="X221" i="1"/>
  <c r="W221" i="1"/>
  <c r="T221" i="1"/>
  <c r="S221" i="1"/>
  <c r="R221" i="1"/>
  <c r="Q221" i="1"/>
  <c r="P221" i="1"/>
  <c r="O221" i="1"/>
  <c r="N221" i="1"/>
  <c r="AE220" i="1"/>
  <c r="AB220" i="1"/>
  <c r="AA220" i="1"/>
  <c r="Z220" i="1"/>
  <c r="Y220" i="1"/>
  <c r="X220" i="1"/>
  <c r="W220" i="1"/>
  <c r="T220" i="1"/>
  <c r="S220" i="1"/>
  <c r="R220" i="1"/>
  <c r="Q220" i="1"/>
  <c r="P220" i="1"/>
  <c r="O220" i="1"/>
  <c r="N220" i="1"/>
  <c r="AE219" i="1"/>
  <c r="AB219" i="1"/>
  <c r="AA219" i="1"/>
  <c r="Z219" i="1"/>
  <c r="Y219" i="1"/>
  <c r="X219" i="1"/>
  <c r="W219" i="1"/>
  <c r="T219" i="1"/>
  <c r="S219" i="1"/>
  <c r="R219" i="1"/>
  <c r="Q219" i="1"/>
  <c r="P219" i="1"/>
  <c r="O219" i="1"/>
  <c r="N219" i="1"/>
  <c r="AE218" i="1"/>
  <c r="AB218" i="1"/>
  <c r="AA218" i="1"/>
  <c r="Z218" i="1"/>
  <c r="Y218" i="1"/>
  <c r="X218" i="1"/>
  <c r="W218" i="1"/>
  <c r="T218" i="1"/>
  <c r="S218" i="1"/>
  <c r="R218" i="1"/>
  <c r="Q218" i="1"/>
  <c r="P218" i="1"/>
  <c r="O218" i="1"/>
  <c r="N218" i="1"/>
  <c r="AE217" i="1"/>
  <c r="AB217" i="1"/>
  <c r="AA217" i="1"/>
  <c r="Z217" i="1"/>
  <c r="Y217" i="1"/>
  <c r="X217" i="1"/>
  <c r="W217" i="1"/>
  <c r="T217" i="1"/>
  <c r="S217" i="1"/>
  <c r="R217" i="1"/>
  <c r="Q217" i="1"/>
  <c r="P217" i="1"/>
  <c r="O217" i="1"/>
  <c r="N217" i="1"/>
  <c r="AE216" i="1"/>
  <c r="AB216" i="1"/>
  <c r="AA216" i="1"/>
  <c r="Z216" i="1"/>
  <c r="Y216" i="1"/>
  <c r="X216" i="1"/>
  <c r="W216" i="1"/>
  <c r="T216" i="1"/>
  <c r="S216" i="1"/>
  <c r="R216" i="1"/>
  <c r="Q216" i="1"/>
  <c r="P216" i="1"/>
  <c r="O216" i="1"/>
  <c r="N216" i="1"/>
  <c r="AE215" i="1"/>
  <c r="AB215" i="1"/>
  <c r="AA215" i="1"/>
  <c r="Z215" i="1"/>
  <c r="Y215" i="1"/>
  <c r="X215" i="1"/>
  <c r="W215" i="1"/>
  <c r="T215" i="1"/>
  <c r="S215" i="1"/>
  <c r="R215" i="1"/>
  <c r="Q215" i="1"/>
  <c r="P215" i="1"/>
  <c r="O215" i="1"/>
  <c r="N215" i="1"/>
  <c r="AE214" i="1"/>
  <c r="AB214" i="1"/>
  <c r="AA214" i="1"/>
  <c r="Z214" i="1"/>
  <c r="Y214" i="1"/>
  <c r="X214" i="1"/>
  <c r="W214" i="1"/>
  <c r="T214" i="1"/>
  <c r="S214" i="1"/>
  <c r="R214" i="1"/>
  <c r="Q214" i="1"/>
  <c r="P214" i="1"/>
  <c r="O214" i="1"/>
  <c r="N214" i="1"/>
  <c r="AE213" i="1"/>
  <c r="AB213" i="1"/>
  <c r="AA213" i="1"/>
  <c r="Z213" i="1"/>
  <c r="Y213" i="1"/>
  <c r="X213" i="1"/>
  <c r="W213" i="1"/>
  <c r="T213" i="1"/>
  <c r="S213" i="1"/>
  <c r="R213" i="1"/>
  <c r="Q213" i="1"/>
  <c r="P213" i="1"/>
  <c r="O213" i="1"/>
  <c r="N213" i="1"/>
  <c r="AE212" i="1"/>
  <c r="AB212" i="1"/>
  <c r="AA212" i="1"/>
  <c r="Z212" i="1"/>
  <c r="Y212" i="1"/>
  <c r="X212" i="1"/>
  <c r="W212" i="1"/>
  <c r="T212" i="1"/>
  <c r="S212" i="1"/>
  <c r="R212" i="1"/>
  <c r="Q212" i="1"/>
  <c r="P212" i="1"/>
  <c r="O212" i="1"/>
  <c r="N212" i="1"/>
  <c r="AE211" i="1"/>
  <c r="AB211" i="1"/>
  <c r="AA211" i="1"/>
  <c r="Z211" i="1"/>
  <c r="Y211" i="1"/>
  <c r="X211" i="1"/>
  <c r="W211" i="1"/>
  <c r="T211" i="1"/>
  <c r="S211" i="1"/>
  <c r="R211" i="1"/>
  <c r="Q211" i="1"/>
  <c r="P211" i="1"/>
  <c r="O211" i="1"/>
  <c r="N211" i="1"/>
  <c r="AE210" i="1"/>
  <c r="AB210" i="1"/>
  <c r="AA210" i="1"/>
  <c r="Z210" i="1"/>
  <c r="Y210" i="1"/>
  <c r="X210" i="1"/>
  <c r="W210" i="1"/>
  <c r="T210" i="1"/>
  <c r="S210" i="1"/>
  <c r="R210" i="1"/>
  <c r="Q210" i="1"/>
  <c r="P210" i="1"/>
  <c r="O210" i="1"/>
  <c r="N210" i="1"/>
  <c r="AE209" i="1"/>
  <c r="AB209" i="1"/>
  <c r="AA209" i="1"/>
  <c r="Z209" i="1"/>
  <c r="Y209" i="1"/>
  <c r="X209" i="1"/>
  <c r="W209" i="1"/>
  <c r="T209" i="1"/>
  <c r="S209" i="1"/>
  <c r="R209" i="1"/>
  <c r="Q209" i="1"/>
  <c r="P209" i="1"/>
  <c r="O209" i="1"/>
  <c r="N209" i="1"/>
  <c r="AE208" i="1"/>
  <c r="AB208" i="1"/>
  <c r="AA208" i="1"/>
  <c r="Z208" i="1"/>
  <c r="Y208" i="1"/>
  <c r="X208" i="1"/>
  <c r="W208" i="1"/>
  <c r="T208" i="1"/>
  <c r="S208" i="1"/>
  <c r="R208" i="1"/>
  <c r="Q208" i="1"/>
  <c r="P208" i="1"/>
  <c r="O208" i="1"/>
  <c r="N208" i="1"/>
  <c r="AE207" i="1"/>
  <c r="AB207" i="1"/>
  <c r="AA207" i="1"/>
  <c r="Z207" i="1"/>
  <c r="Y207" i="1"/>
  <c r="X207" i="1"/>
  <c r="W207" i="1"/>
  <c r="T207" i="1"/>
  <c r="S207" i="1"/>
  <c r="R207" i="1"/>
  <c r="Q207" i="1"/>
  <c r="P207" i="1"/>
  <c r="O207" i="1"/>
  <c r="N207" i="1"/>
  <c r="AE206" i="1"/>
  <c r="AB206" i="1"/>
  <c r="AA206" i="1"/>
  <c r="Z206" i="1"/>
  <c r="Y206" i="1"/>
  <c r="X206" i="1"/>
  <c r="W206" i="1"/>
  <c r="T206" i="1"/>
  <c r="S206" i="1"/>
  <c r="R206" i="1"/>
  <c r="Q206" i="1"/>
  <c r="P206" i="1"/>
  <c r="O206" i="1"/>
  <c r="N206" i="1"/>
  <c r="AE205" i="1"/>
  <c r="AB205" i="1"/>
  <c r="AA205" i="1"/>
  <c r="Z205" i="1"/>
  <c r="Y205" i="1"/>
  <c r="X205" i="1"/>
  <c r="W205" i="1"/>
  <c r="T205" i="1"/>
  <c r="S205" i="1"/>
  <c r="R205" i="1"/>
  <c r="Q205" i="1"/>
  <c r="P205" i="1"/>
  <c r="O205" i="1"/>
  <c r="N205" i="1"/>
  <c r="AE204" i="1"/>
  <c r="AB204" i="1"/>
  <c r="AA204" i="1"/>
  <c r="Z204" i="1"/>
  <c r="Y204" i="1"/>
  <c r="X204" i="1"/>
  <c r="W204" i="1"/>
  <c r="T204" i="1"/>
  <c r="S204" i="1"/>
  <c r="R204" i="1"/>
  <c r="Q204" i="1"/>
  <c r="P204" i="1"/>
  <c r="O204" i="1"/>
  <c r="N204" i="1"/>
  <c r="AE203" i="1"/>
  <c r="AB203" i="1"/>
  <c r="AA203" i="1"/>
  <c r="Z203" i="1"/>
  <c r="Y203" i="1"/>
  <c r="X203" i="1"/>
  <c r="W203" i="1"/>
  <c r="T203" i="1"/>
  <c r="S203" i="1"/>
  <c r="R203" i="1"/>
  <c r="Q203" i="1"/>
  <c r="P203" i="1"/>
  <c r="O203" i="1"/>
  <c r="N203" i="1"/>
  <c r="AE202" i="1"/>
  <c r="AB202" i="1"/>
  <c r="AA202" i="1"/>
  <c r="Z202" i="1"/>
  <c r="Y202" i="1"/>
  <c r="X202" i="1"/>
  <c r="W202" i="1"/>
  <c r="T202" i="1"/>
  <c r="S202" i="1"/>
  <c r="R202" i="1"/>
  <c r="Q202" i="1"/>
  <c r="P202" i="1"/>
  <c r="O202" i="1"/>
  <c r="N202" i="1"/>
  <c r="AE201" i="1"/>
  <c r="AB201" i="1"/>
  <c r="AA201" i="1"/>
  <c r="Z201" i="1"/>
  <c r="Y201" i="1"/>
  <c r="X201" i="1"/>
  <c r="W201" i="1"/>
  <c r="T201" i="1"/>
  <c r="S201" i="1"/>
  <c r="R201" i="1"/>
  <c r="Q201" i="1"/>
  <c r="P201" i="1"/>
  <c r="O201" i="1"/>
  <c r="N201" i="1"/>
  <c r="AE200" i="1"/>
  <c r="AB200" i="1"/>
  <c r="AA200" i="1"/>
  <c r="Z200" i="1"/>
  <c r="Y200" i="1"/>
  <c r="X200" i="1"/>
  <c r="W200" i="1"/>
  <c r="T200" i="1"/>
  <c r="S200" i="1"/>
  <c r="R200" i="1"/>
  <c r="Q200" i="1"/>
  <c r="P200" i="1"/>
  <c r="O200" i="1"/>
  <c r="N200" i="1"/>
  <c r="AE199" i="1"/>
  <c r="AB199" i="1"/>
  <c r="AA199" i="1"/>
  <c r="Z199" i="1"/>
  <c r="Y199" i="1"/>
  <c r="X199" i="1"/>
  <c r="W199" i="1"/>
  <c r="T199" i="1"/>
  <c r="S199" i="1"/>
  <c r="R199" i="1"/>
  <c r="Q199" i="1"/>
  <c r="P199" i="1"/>
  <c r="O199" i="1"/>
  <c r="N199" i="1"/>
  <c r="AE198" i="1"/>
  <c r="AB198" i="1"/>
  <c r="AA198" i="1"/>
  <c r="Z198" i="1"/>
  <c r="Y198" i="1"/>
  <c r="X198" i="1"/>
  <c r="W198" i="1"/>
  <c r="T198" i="1"/>
  <c r="S198" i="1"/>
  <c r="R198" i="1"/>
  <c r="Q198" i="1"/>
  <c r="P198" i="1"/>
  <c r="O198" i="1"/>
  <c r="N198" i="1"/>
  <c r="AE197" i="1"/>
  <c r="AB197" i="1"/>
  <c r="AA197" i="1"/>
  <c r="Z197" i="1"/>
  <c r="Y197" i="1"/>
  <c r="X197" i="1"/>
  <c r="W197" i="1"/>
  <c r="T197" i="1"/>
  <c r="S197" i="1"/>
  <c r="R197" i="1"/>
  <c r="Q197" i="1"/>
  <c r="P197" i="1"/>
  <c r="O197" i="1"/>
  <c r="N197" i="1"/>
  <c r="AE196" i="1"/>
  <c r="AB196" i="1"/>
  <c r="AA196" i="1"/>
  <c r="Z196" i="1"/>
  <c r="Y196" i="1"/>
  <c r="X196" i="1"/>
  <c r="W196" i="1"/>
  <c r="T196" i="1"/>
  <c r="S196" i="1"/>
  <c r="R196" i="1"/>
  <c r="Q196" i="1"/>
  <c r="P196" i="1"/>
  <c r="O196" i="1"/>
  <c r="N196" i="1"/>
  <c r="AE195" i="1"/>
  <c r="AB195" i="1"/>
  <c r="AA195" i="1"/>
  <c r="Z195" i="1"/>
  <c r="Y195" i="1"/>
  <c r="X195" i="1"/>
  <c r="W195" i="1"/>
  <c r="T195" i="1"/>
  <c r="S195" i="1"/>
  <c r="R195" i="1"/>
  <c r="Q195" i="1"/>
  <c r="P195" i="1"/>
  <c r="O195" i="1"/>
  <c r="N195" i="1"/>
  <c r="AE194" i="1"/>
  <c r="AB194" i="1"/>
  <c r="AA194" i="1"/>
  <c r="Z194" i="1"/>
  <c r="Y194" i="1"/>
  <c r="X194" i="1"/>
  <c r="W194" i="1"/>
  <c r="T194" i="1"/>
  <c r="S194" i="1"/>
  <c r="R194" i="1"/>
  <c r="Q194" i="1"/>
  <c r="P194" i="1"/>
  <c r="O194" i="1"/>
  <c r="N194" i="1"/>
  <c r="AE193" i="1"/>
  <c r="AB193" i="1"/>
  <c r="AA193" i="1"/>
  <c r="Z193" i="1"/>
  <c r="Y193" i="1"/>
  <c r="X193" i="1"/>
  <c r="W193" i="1"/>
  <c r="T193" i="1"/>
  <c r="S193" i="1"/>
  <c r="R193" i="1"/>
  <c r="Q193" i="1"/>
  <c r="P193" i="1"/>
  <c r="O193" i="1"/>
  <c r="N193" i="1"/>
  <c r="AE192" i="1"/>
  <c r="AB192" i="1"/>
  <c r="AA192" i="1"/>
  <c r="Z192" i="1"/>
  <c r="Y192" i="1"/>
  <c r="X192" i="1"/>
  <c r="W192" i="1"/>
  <c r="T192" i="1"/>
  <c r="S192" i="1"/>
  <c r="R192" i="1"/>
  <c r="Q192" i="1"/>
  <c r="P192" i="1"/>
  <c r="O192" i="1"/>
  <c r="N192" i="1"/>
  <c r="AE191" i="1"/>
  <c r="AB191" i="1"/>
  <c r="AA191" i="1"/>
  <c r="Z191" i="1"/>
  <c r="Y191" i="1"/>
  <c r="X191" i="1"/>
  <c r="W191" i="1"/>
  <c r="T191" i="1"/>
  <c r="S191" i="1"/>
  <c r="R191" i="1"/>
  <c r="Q191" i="1"/>
  <c r="P191" i="1"/>
  <c r="O191" i="1"/>
  <c r="N191" i="1"/>
  <c r="AE190" i="1"/>
  <c r="AB190" i="1"/>
  <c r="AA190" i="1"/>
  <c r="Z190" i="1"/>
  <c r="Y190" i="1"/>
  <c r="X190" i="1"/>
  <c r="W190" i="1"/>
  <c r="T190" i="1"/>
  <c r="S190" i="1"/>
  <c r="R190" i="1"/>
  <c r="Q190" i="1"/>
  <c r="P190" i="1"/>
  <c r="O190" i="1"/>
  <c r="N190" i="1"/>
  <c r="AE189" i="1"/>
  <c r="AB189" i="1"/>
  <c r="AA189" i="1"/>
  <c r="Z189" i="1"/>
  <c r="Y189" i="1"/>
  <c r="X189" i="1"/>
  <c r="W189" i="1"/>
  <c r="T189" i="1"/>
  <c r="S189" i="1"/>
  <c r="R189" i="1"/>
  <c r="Q189" i="1"/>
  <c r="P189" i="1"/>
  <c r="O189" i="1"/>
  <c r="N189" i="1"/>
  <c r="AE188" i="1"/>
  <c r="AB188" i="1"/>
  <c r="AA188" i="1"/>
  <c r="Z188" i="1"/>
  <c r="Y188" i="1"/>
  <c r="X188" i="1"/>
  <c r="W188" i="1"/>
  <c r="T188" i="1"/>
  <c r="S188" i="1"/>
  <c r="R188" i="1"/>
  <c r="Q188" i="1"/>
  <c r="P188" i="1"/>
  <c r="O188" i="1"/>
  <c r="N188" i="1"/>
  <c r="AE187" i="1"/>
  <c r="AB187" i="1"/>
  <c r="AA187" i="1"/>
  <c r="Z187" i="1"/>
  <c r="Y187" i="1"/>
  <c r="X187" i="1"/>
  <c r="W187" i="1"/>
  <c r="T187" i="1"/>
  <c r="S187" i="1"/>
  <c r="R187" i="1"/>
  <c r="Q187" i="1"/>
  <c r="P187" i="1"/>
  <c r="O187" i="1"/>
  <c r="N187" i="1"/>
  <c r="AE186" i="1"/>
  <c r="AB186" i="1"/>
  <c r="AA186" i="1"/>
  <c r="Z186" i="1"/>
  <c r="Y186" i="1"/>
  <c r="X186" i="1"/>
  <c r="W186" i="1"/>
  <c r="T186" i="1"/>
  <c r="S186" i="1"/>
  <c r="R186" i="1"/>
  <c r="Q186" i="1"/>
  <c r="P186" i="1"/>
  <c r="O186" i="1"/>
  <c r="N186" i="1"/>
  <c r="AE185" i="1"/>
  <c r="AB185" i="1"/>
  <c r="AA185" i="1"/>
  <c r="Z185" i="1"/>
  <c r="Y185" i="1"/>
  <c r="X185" i="1"/>
  <c r="W185" i="1"/>
  <c r="T185" i="1"/>
  <c r="S185" i="1"/>
  <c r="R185" i="1"/>
  <c r="Q185" i="1"/>
  <c r="P185" i="1"/>
  <c r="O185" i="1"/>
  <c r="N185" i="1"/>
  <c r="AE184" i="1"/>
  <c r="AB184" i="1"/>
  <c r="AA184" i="1"/>
  <c r="Z184" i="1"/>
  <c r="Y184" i="1"/>
  <c r="X184" i="1"/>
  <c r="W184" i="1"/>
  <c r="T184" i="1"/>
  <c r="S184" i="1"/>
  <c r="R184" i="1"/>
  <c r="Q184" i="1"/>
  <c r="P184" i="1"/>
  <c r="O184" i="1"/>
  <c r="N184" i="1"/>
  <c r="AE183" i="1"/>
  <c r="AB183" i="1"/>
  <c r="AA183" i="1"/>
  <c r="Z183" i="1"/>
  <c r="Y183" i="1"/>
  <c r="X183" i="1"/>
  <c r="W183" i="1"/>
  <c r="T183" i="1"/>
  <c r="S183" i="1"/>
  <c r="R183" i="1"/>
  <c r="Q183" i="1"/>
  <c r="P183" i="1"/>
  <c r="O183" i="1"/>
  <c r="N183" i="1"/>
  <c r="AE182" i="1"/>
  <c r="AB182" i="1"/>
  <c r="AA182" i="1"/>
  <c r="Z182" i="1"/>
  <c r="Y182" i="1"/>
  <c r="X182" i="1"/>
  <c r="W182" i="1"/>
  <c r="T182" i="1"/>
  <c r="S182" i="1"/>
  <c r="R182" i="1"/>
  <c r="Q182" i="1"/>
  <c r="P182" i="1"/>
  <c r="O182" i="1"/>
  <c r="N182" i="1"/>
  <c r="AE181" i="1"/>
  <c r="AB181" i="1"/>
  <c r="AA181" i="1"/>
  <c r="Z181" i="1"/>
  <c r="Y181" i="1"/>
  <c r="X181" i="1"/>
  <c r="W181" i="1"/>
  <c r="T181" i="1"/>
  <c r="S181" i="1"/>
  <c r="R181" i="1"/>
  <c r="Q181" i="1"/>
  <c r="P181" i="1"/>
  <c r="O181" i="1"/>
  <c r="N181" i="1"/>
  <c r="AE180" i="1"/>
  <c r="AB180" i="1"/>
  <c r="AA180" i="1"/>
  <c r="Z180" i="1"/>
  <c r="Y180" i="1"/>
  <c r="X180" i="1"/>
  <c r="W180" i="1"/>
  <c r="T180" i="1"/>
  <c r="S180" i="1"/>
  <c r="R180" i="1"/>
  <c r="Q180" i="1"/>
  <c r="P180" i="1"/>
  <c r="O180" i="1"/>
  <c r="N180" i="1"/>
  <c r="AE179" i="1"/>
  <c r="AB179" i="1"/>
  <c r="AA179" i="1"/>
  <c r="Z179" i="1"/>
  <c r="Y179" i="1"/>
  <c r="X179" i="1"/>
  <c r="W179" i="1"/>
  <c r="T179" i="1"/>
  <c r="S179" i="1"/>
  <c r="R179" i="1"/>
  <c r="Q179" i="1"/>
  <c r="P179" i="1"/>
  <c r="O179" i="1"/>
  <c r="N179" i="1"/>
  <c r="AE178" i="1"/>
  <c r="AB178" i="1"/>
  <c r="AA178" i="1"/>
  <c r="Z178" i="1"/>
  <c r="Y178" i="1"/>
  <c r="X178" i="1"/>
  <c r="W178" i="1"/>
  <c r="T178" i="1"/>
  <c r="S178" i="1"/>
  <c r="R178" i="1"/>
  <c r="Q178" i="1"/>
  <c r="P178" i="1"/>
  <c r="O178" i="1"/>
  <c r="N178" i="1"/>
  <c r="AE177" i="1"/>
  <c r="AB177" i="1"/>
  <c r="AA177" i="1"/>
  <c r="Z177" i="1"/>
  <c r="Y177" i="1"/>
  <c r="X177" i="1"/>
  <c r="W177" i="1"/>
  <c r="T177" i="1"/>
  <c r="S177" i="1"/>
  <c r="R177" i="1"/>
  <c r="Q177" i="1"/>
  <c r="P177" i="1"/>
  <c r="O177" i="1"/>
  <c r="N177" i="1"/>
  <c r="AE176" i="1"/>
  <c r="AB176" i="1"/>
  <c r="AA176" i="1"/>
  <c r="Z176" i="1"/>
  <c r="Y176" i="1"/>
  <c r="X176" i="1"/>
  <c r="W176" i="1"/>
  <c r="T176" i="1"/>
  <c r="S176" i="1"/>
  <c r="R176" i="1"/>
  <c r="Q176" i="1"/>
  <c r="P176" i="1"/>
  <c r="O176" i="1"/>
  <c r="N176" i="1"/>
  <c r="AE175" i="1"/>
  <c r="AB175" i="1"/>
  <c r="AA175" i="1"/>
  <c r="Z175" i="1"/>
  <c r="Y175" i="1"/>
  <c r="X175" i="1"/>
  <c r="W175" i="1"/>
  <c r="T175" i="1"/>
  <c r="S175" i="1"/>
  <c r="R175" i="1"/>
  <c r="Q175" i="1"/>
  <c r="P175" i="1"/>
  <c r="O175" i="1"/>
  <c r="N175" i="1"/>
  <c r="AE174" i="1"/>
  <c r="AB174" i="1"/>
  <c r="AA174" i="1"/>
  <c r="Z174" i="1"/>
  <c r="Y174" i="1"/>
  <c r="X174" i="1"/>
  <c r="W174" i="1"/>
  <c r="T174" i="1"/>
  <c r="S174" i="1"/>
  <c r="R174" i="1"/>
  <c r="Q174" i="1"/>
  <c r="P174" i="1"/>
  <c r="O174" i="1"/>
  <c r="N174" i="1"/>
  <c r="AE173" i="1"/>
  <c r="AB173" i="1"/>
  <c r="AA173" i="1"/>
  <c r="Z173" i="1"/>
  <c r="Y173" i="1"/>
  <c r="X173" i="1"/>
  <c r="W173" i="1"/>
  <c r="T173" i="1"/>
  <c r="S173" i="1"/>
  <c r="R173" i="1"/>
  <c r="Q173" i="1"/>
  <c r="P173" i="1"/>
  <c r="O173" i="1"/>
  <c r="N173" i="1"/>
  <c r="AE172" i="1"/>
  <c r="AB172" i="1"/>
  <c r="AA172" i="1"/>
  <c r="Z172" i="1"/>
  <c r="Y172" i="1"/>
  <c r="X172" i="1"/>
  <c r="W172" i="1"/>
  <c r="T172" i="1"/>
  <c r="S172" i="1"/>
  <c r="R172" i="1"/>
  <c r="Q172" i="1"/>
  <c r="P172" i="1"/>
  <c r="O172" i="1"/>
  <c r="N172" i="1"/>
  <c r="AE171" i="1"/>
  <c r="AB171" i="1"/>
  <c r="AA171" i="1"/>
  <c r="Z171" i="1"/>
  <c r="Y171" i="1"/>
  <c r="X171" i="1"/>
  <c r="W171" i="1"/>
  <c r="T171" i="1"/>
  <c r="S171" i="1"/>
  <c r="R171" i="1"/>
  <c r="Q171" i="1"/>
  <c r="P171" i="1"/>
  <c r="O171" i="1"/>
  <c r="N171" i="1"/>
  <c r="AE170" i="1"/>
  <c r="AB170" i="1"/>
  <c r="AA170" i="1"/>
  <c r="Z170" i="1"/>
  <c r="Y170" i="1"/>
  <c r="X170" i="1"/>
  <c r="W170" i="1"/>
  <c r="T170" i="1"/>
  <c r="S170" i="1"/>
  <c r="R170" i="1"/>
  <c r="Q170" i="1"/>
  <c r="P170" i="1"/>
  <c r="O170" i="1"/>
  <c r="N170" i="1"/>
  <c r="AE169" i="1"/>
  <c r="AB169" i="1"/>
  <c r="AA169" i="1"/>
  <c r="Z169" i="1"/>
  <c r="Y169" i="1"/>
  <c r="X169" i="1"/>
  <c r="W169" i="1"/>
  <c r="T169" i="1"/>
  <c r="S169" i="1"/>
  <c r="R169" i="1"/>
  <c r="Q169" i="1"/>
  <c r="P169" i="1"/>
  <c r="O169" i="1"/>
  <c r="N169" i="1"/>
  <c r="AE168" i="1"/>
  <c r="AB168" i="1"/>
  <c r="AA168" i="1"/>
  <c r="Z168" i="1"/>
  <c r="Y168" i="1"/>
  <c r="X168" i="1"/>
  <c r="W168" i="1"/>
  <c r="T168" i="1"/>
  <c r="S168" i="1"/>
  <c r="R168" i="1"/>
  <c r="Q168" i="1"/>
  <c r="P168" i="1"/>
  <c r="O168" i="1"/>
  <c r="N168" i="1"/>
  <c r="AE167" i="1"/>
  <c r="AB167" i="1"/>
  <c r="AA167" i="1"/>
  <c r="Z167" i="1"/>
  <c r="Y167" i="1"/>
  <c r="X167" i="1"/>
  <c r="W167" i="1"/>
  <c r="T167" i="1"/>
  <c r="S167" i="1"/>
  <c r="R167" i="1"/>
  <c r="Q167" i="1"/>
  <c r="P167" i="1"/>
  <c r="O167" i="1"/>
  <c r="N167" i="1"/>
  <c r="AE166" i="1"/>
  <c r="AB166" i="1"/>
  <c r="AA166" i="1"/>
  <c r="Z166" i="1"/>
  <c r="Y166" i="1"/>
  <c r="X166" i="1"/>
  <c r="W166" i="1"/>
  <c r="T166" i="1"/>
  <c r="S166" i="1"/>
  <c r="R166" i="1"/>
  <c r="Q166" i="1"/>
  <c r="P166" i="1"/>
  <c r="O166" i="1"/>
  <c r="N166" i="1"/>
  <c r="AE165" i="1"/>
  <c r="AB165" i="1"/>
  <c r="AA165" i="1"/>
  <c r="Z165" i="1"/>
  <c r="Y165" i="1"/>
  <c r="X165" i="1"/>
  <c r="W165" i="1"/>
  <c r="T165" i="1"/>
  <c r="S165" i="1"/>
  <c r="R165" i="1"/>
  <c r="Q165" i="1"/>
  <c r="P165" i="1"/>
  <c r="O165" i="1"/>
  <c r="N165" i="1"/>
  <c r="AE164" i="1"/>
  <c r="AB164" i="1"/>
  <c r="AA164" i="1"/>
  <c r="Z164" i="1"/>
  <c r="Y164" i="1"/>
  <c r="X164" i="1"/>
  <c r="W164" i="1"/>
  <c r="T164" i="1"/>
  <c r="S164" i="1"/>
  <c r="R164" i="1"/>
  <c r="Q164" i="1"/>
  <c r="P164" i="1"/>
  <c r="O164" i="1"/>
  <c r="N164" i="1"/>
  <c r="AE163" i="1"/>
  <c r="AB163" i="1"/>
  <c r="AA163" i="1"/>
  <c r="Z163" i="1"/>
  <c r="Y163" i="1"/>
  <c r="X163" i="1"/>
  <c r="W163" i="1"/>
  <c r="T163" i="1"/>
  <c r="S163" i="1"/>
  <c r="R163" i="1"/>
  <c r="Q163" i="1"/>
  <c r="P163" i="1"/>
  <c r="O163" i="1"/>
  <c r="N163" i="1"/>
  <c r="AE162" i="1"/>
  <c r="AB162" i="1"/>
  <c r="AA162" i="1"/>
  <c r="Z162" i="1"/>
  <c r="Y162" i="1"/>
  <c r="X162" i="1"/>
  <c r="W162" i="1"/>
  <c r="T162" i="1"/>
  <c r="S162" i="1"/>
  <c r="R162" i="1"/>
  <c r="Q162" i="1"/>
  <c r="P162" i="1"/>
  <c r="O162" i="1"/>
  <c r="N162" i="1"/>
  <c r="AE161" i="1"/>
  <c r="AB161" i="1"/>
  <c r="AA161" i="1"/>
  <c r="Z161" i="1"/>
  <c r="Y161" i="1"/>
  <c r="X161" i="1"/>
  <c r="W161" i="1"/>
  <c r="T161" i="1"/>
  <c r="S161" i="1"/>
  <c r="R161" i="1"/>
  <c r="Q161" i="1"/>
  <c r="P161" i="1"/>
  <c r="O161" i="1"/>
  <c r="N161" i="1"/>
  <c r="AE160" i="1"/>
  <c r="AB160" i="1"/>
  <c r="AA160" i="1"/>
  <c r="Z160" i="1"/>
  <c r="Y160" i="1"/>
  <c r="X160" i="1"/>
  <c r="W160" i="1"/>
  <c r="T160" i="1"/>
  <c r="S160" i="1"/>
  <c r="R160" i="1"/>
  <c r="Q160" i="1"/>
  <c r="P160" i="1"/>
  <c r="O160" i="1"/>
  <c r="N160" i="1"/>
  <c r="AE159" i="1"/>
  <c r="AB159" i="1"/>
  <c r="AA159" i="1"/>
  <c r="Z159" i="1"/>
  <c r="Y159" i="1"/>
  <c r="X159" i="1"/>
  <c r="W159" i="1"/>
  <c r="T159" i="1"/>
  <c r="S159" i="1"/>
  <c r="R159" i="1"/>
  <c r="Q159" i="1"/>
  <c r="P159" i="1"/>
  <c r="O159" i="1"/>
  <c r="N159" i="1"/>
  <c r="AE158" i="1"/>
  <c r="AB158" i="1"/>
  <c r="AA158" i="1"/>
  <c r="Z158" i="1"/>
  <c r="Y158" i="1"/>
  <c r="X158" i="1"/>
  <c r="W158" i="1"/>
  <c r="T158" i="1"/>
  <c r="S158" i="1"/>
  <c r="R158" i="1"/>
  <c r="Q158" i="1"/>
  <c r="P158" i="1"/>
  <c r="O158" i="1"/>
  <c r="N158" i="1"/>
  <c r="AE157" i="1"/>
  <c r="AB157" i="1"/>
  <c r="AA157" i="1"/>
  <c r="Z157" i="1"/>
  <c r="Y157" i="1"/>
  <c r="X157" i="1"/>
  <c r="W157" i="1"/>
  <c r="T157" i="1"/>
  <c r="S157" i="1"/>
  <c r="R157" i="1"/>
  <c r="Q157" i="1"/>
  <c r="P157" i="1"/>
  <c r="O157" i="1"/>
  <c r="N157" i="1"/>
  <c r="AE156" i="1"/>
  <c r="AB156" i="1"/>
  <c r="AA156" i="1"/>
  <c r="Z156" i="1"/>
  <c r="Y156" i="1"/>
  <c r="X156" i="1"/>
  <c r="W156" i="1"/>
  <c r="T156" i="1"/>
  <c r="S156" i="1"/>
  <c r="R156" i="1"/>
  <c r="Q156" i="1"/>
  <c r="P156" i="1"/>
  <c r="O156" i="1"/>
  <c r="N156" i="1"/>
  <c r="AE155" i="1"/>
  <c r="AB155" i="1"/>
  <c r="AA155" i="1"/>
  <c r="Z155" i="1"/>
  <c r="Y155" i="1"/>
  <c r="X155" i="1"/>
  <c r="W155" i="1"/>
  <c r="T155" i="1"/>
  <c r="S155" i="1"/>
  <c r="R155" i="1"/>
  <c r="Q155" i="1"/>
  <c r="P155" i="1"/>
  <c r="O155" i="1"/>
  <c r="N155" i="1"/>
  <c r="AE154" i="1"/>
  <c r="AB154" i="1"/>
  <c r="AA154" i="1"/>
  <c r="Z154" i="1"/>
  <c r="Y154" i="1"/>
  <c r="X154" i="1"/>
  <c r="W154" i="1"/>
  <c r="T154" i="1"/>
  <c r="S154" i="1"/>
  <c r="R154" i="1"/>
  <c r="Q154" i="1"/>
  <c r="P154" i="1"/>
  <c r="O154" i="1"/>
  <c r="N154" i="1"/>
  <c r="AE153" i="1"/>
  <c r="AB153" i="1"/>
  <c r="AA153" i="1"/>
  <c r="Z153" i="1"/>
  <c r="Y153" i="1"/>
  <c r="X153" i="1"/>
  <c r="W153" i="1"/>
  <c r="T153" i="1"/>
  <c r="S153" i="1"/>
  <c r="R153" i="1"/>
  <c r="Q153" i="1"/>
  <c r="P153" i="1"/>
  <c r="O153" i="1"/>
  <c r="N153" i="1"/>
  <c r="AE152" i="1"/>
  <c r="AB152" i="1"/>
  <c r="AA152" i="1"/>
  <c r="Z152" i="1"/>
  <c r="Y152" i="1"/>
  <c r="X152" i="1"/>
  <c r="W152" i="1"/>
  <c r="T152" i="1"/>
  <c r="S152" i="1"/>
  <c r="R152" i="1"/>
  <c r="Q152" i="1"/>
  <c r="P152" i="1"/>
  <c r="O152" i="1"/>
  <c r="N152" i="1"/>
  <c r="AE151" i="1"/>
  <c r="AB151" i="1"/>
  <c r="AA151" i="1"/>
  <c r="Z151" i="1"/>
  <c r="Y151" i="1"/>
  <c r="X151" i="1"/>
  <c r="W151" i="1"/>
  <c r="T151" i="1"/>
  <c r="S151" i="1"/>
  <c r="R151" i="1"/>
  <c r="Q151" i="1"/>
  <c r="P151" i="1"/>
  <c r="O151" i="1"/>
  <c r="N151" i="1"/>
  <c r="AE150" i="1"/>
  <c r="AB150" i="1"/>
  <c r="AA150" i="1"/>
  <c r="Z150" i="1"/>
  <c r="Y150" i="1"/>
  <c r="X150" i="1"/>
  <c r="W150" i="1"/>
  <c r="T150" i="1"/>
  <c r="S150" i="1"/>
  <c r="R150" i="1"/>
  <c r="Q150" i="1"/>
  <c r="P150" i="1"/>
  <c r="O150" i="1"/>
  <c r="N150" i="1"/>
  <c r="AE149" i="1"/>
  <c r="AB149" i="1"/>
  <c r="AA149" i="1"/>
  <c r="Z149" i="1"/>
  <c r="Y149" i="1"/>
  <c r="X149" i="1"/>
  <c r="W149" i="1"/>
  <c r="T149" i="1"/>
  <c r="S149" i="1"/>
  <c r="R149" i="1"/>
  <c r="Q149" i="1"/>
  <c r="P149" i="1"/>
  <c r="O149" i="1"/>
  <c r="N149" i="1"/>
  <c r="AE148" i="1"/>
  <c r="AB148" i="1"/>
  <c r="AA148" i="1"/>
  <c r="Z148" i="1"/>
  <c r="Y148" i="1"/>
  <c r="X148" i="1"/>
  <c r="W148" i="1"/>
  <c r="T148" i="1"/>
  <c r="S148" i="1"/>
  <c r="R148" i="1"/>
  <c r="Q148" i="1"/>
  <c r="P148" i="1"/>
  <c r="O148" i="1"/>
  <c r="N148" i="1"/>
  <c r="AE147" i="1"/>
  <c r="AB147" i="1"/>
  <c r="AA147" i="1"/>
  <c r="Z147" i="1"/>
  <c r="Y147" i="1"/>
  <c r="X147" i="1"/>
  <c r="W147" i="1"/>
  <c r="T147" i="1"/>
  <c r="S147" i="1"/>
  <c r="R147" i="1"/>
  <c r="Q147" i="1"/>
  <c r="P147" i="1"/>
  <c r="O147" i="1"/>
  <c r="N147" i="1"/>
  <c r="AE146" i="1"/>
  <c r="AB146" i="1"/>
  <c r="AA146" i="1"/>
  <c r="Z146" i="1"/>
  <c r="Y146" i="1"/>
  <c r="X146" i="1"/>
  <c r="W146" i="1"/>
  <c r="T146" i="1"/>
  <c r="S146" i="1"/>
  <c r="R146" i="1"/>
  <c r="Q146" i="1"/>
  <c r="P146" i="1"/>
  <c r="O146" i="1"/>
  <c r="N146" i="1"/>
  <c r="AE145" i="1"/>
  <c r="AB145" i="1"/>
  <c r="AA145" i="1"/>
  <c r="Z145" i="1"/>
  <c r="Y145" i="1"/>
  <c r="X145" i="1"/>
  <c r="W145" i="1"/>
  <c r="T145" i="1"/>
  <c r="S145" i="1"/>
  <c r="R145" i="1"/>
  <c r="Q145" i="1"/>
  <c r="P145" i="1"/>
  <c r="O145" i="1"/>
  <c r="N145" i="1"/>
  <c r="AE144" i="1"/>
  <c r="AB144" i="1"/>
  <c r="AA144" i="1"/>
  <c r="Z144" i="1"/>
  <c r="Y144" i="1"/>
  <c r="X144" i="1"/>
  <c r="W144" i="1"/>
  <c r="T144" i="1"/>
  <c r="S144" i="1"/>
  <c r="R144" i="1"/>
  <c r="Q144" i="1"/>
  <c r="P144" i="1"/>
  <c r="O144" i="1"/>
  <c r="N144" i="1"/>
  <c r="AE143" i="1"/>
  <c r="AB143" i="1"/>
  <c r="AA143" i="1"/>
  <c r="Z143" i="1"/>
  <c r="Y143" i="1"/>
  <c r="X143" i="1"/>
  <c r="W143" i="1"/>
  <c r="T143" i="1"/>
  <c r="S143" i="1"/>
  <c r="R143" i="1"/>
  <c r="Q143" i="1"/>
  <c r="P143" i="1"/>
  <c r="O143" i="1"/>
  <c r="N143" i="1"/>
  <c r="AE142" i="1"/>
  <c r="AB142" i="1"/>
  <c r="AA142" i="1"/>
  <c r="Z142" i="1"/>
  <c r="Y142" i="1"/>
  <c r="X142" i="1"/>
  <c r="W142" i="1"/>
  <c r="T142" i="1"/>
  <c r="S142" i="1"/>
  <c r="R142" i="1"/>
  <c r="Q142" i="1"/>
  <c r="P142" i="1"/>
  <c r="O142" i="1"/>
  <c r="N142" i="1"/>
  <c r="AE141" i="1"/>
  <c r="AB141" i="1"/>
  <c r="AA141" i="1"/>
  <c r="Z141" i="1"/>
  <c r="Y141" i="1"/>
  <c r="X141" i="1"/>
  <c r="W141" i="1"/>
  <c r="T141" i="1"/>
  <c r="S141" i="1"/>
  <c r="R141" i="1"/>
  <c r="Q141" i="1"/>
  <c r="P141" i="1"/>
  <c r="O141" i="1"/>
  <c r="N141" i="1"/>
  <c r="AE140" i="1"/>
  <c r="AB140" i="1"/>
  <c r="AA140" i="1"/>
  <c r="Z140" i="1"/>
  <c r="Y140" i="1"/>
  <c r="X140" i="1"/>
  <c r="W140" i="1"/>
  <c r="T140" i="1"/>
  <c r="S140" i="1"/>
  <c r="R140" i="1"/>
  <c r="Q140" i="1"/>
  <c r="P140" i="1"/>
  <c r="O140" i="1"/>
  <c r="N140" i="1"/>
  <c r="AE139" i="1"/>
  <c r="AB139" i="1"/>
  <c r="AA139" i="1"/>
  <c r="Z139" i="1"/>
  <c r="Y139" i="1"/>
  <c r="X139" i="1"/>
  <c r="W139" i="1"/>
  <c r="T139" i="1"/>
  <c r="S139" i="1"/>
  <c r="R139" i="1"/>
  <c r="Q139" i="1"/>
  <c r="P139" i="1"/>
  <c r="O139" i="1"/>
  <c r="N139" i="1"/>
  <c r="AE138" i="1"/>
  <c r="AB138" i="1"/>
  <c r="AA138" i="1"/>
  <c r="Z138" i="1"/>
  <c r="Y138" i="1"/>
  <c r="X138" i="1"/>
  <c r="W138" i="1"/>
  <c r="T138" i="1"/>
  <c r="S138" i="1"/>
  <c r="R138" i="1"/>
  <c r="Q138" i="1"/>
  <c r="P138" i="1"/>
  <c r="O138" i="1"/>
  <c r="N138" i="1"/>
  <c r="AE137" i="1"/>
  <c r="AB137" i="1"/>
  <c r="AA137" i="1"/>
  <c r="Z137" i="1"/>
  <c r="Y137" i="1"/>
  <c r="X137" i="1"/>
  <c r="W137" i="1"/>
  <c r="T137" i="1"/>
  <c r="S137" i="1"/>
  <c r="R137" i="1"/>
  <c r="Q137" i="1"/>
  <c r="P137" i="1"/>
  <c r="O137" i="1"/>
  <c r="N137" i="1"/>
  <c r="AE136" i="1"/>
  <c r="AB136" i="1"/>
  <c r="AA136" i="1"/>
  <c r="Z136" i="1"/>
  <c r="Y136" i="1"/>
  <c r="X136" i="1"/>
  <c r="W136" i="1"/>
  <c r="T136" i="1"/>
  <c r="S136" i="1"/>
  <c r="R136" i="1"/>
  <c r="Q136" i="1"/>
  <c r="P136" i="1"/>
  <c r="O136" i="1"/>
  <c r="N136" i="1"/>
  <c r="AE135" i="1"/>
  <c r="AB135" i="1"/>
  <c r="AA135" i="1"/>
  <c r="Z135" i="1"/>
  <c r="Y135" i="1"/>
  <c r="X135" i="1"/>
  <c r="W135" i="1"/>
  <c r="T135" i="1"/>
  <c r="S135" i="1"/>
  <c r="R135" i="1"/>
  <c r="Q135" i="1"/>
  <c r="P135" i="1"/>
  <c r="O135" i="1"/>
  <c r="N135" i="1"/>
  <c r="AE134" i="1"/>
  <c r="AB134" i="1"/>
  <c r="AA134" i="1"/>
  <c r="Z134" i="1"/>
  <c r="Y134" i="1"/>
  <c r="X134" i="1"/>
  <c r="W134" i="1"/>
  <c r="T134" i="1"/>
  <c r="S134" i="1"/>
  <c r="R134" i="1"/>
  <c r="Q134" i="1"/>
  <c r="P134" i="1"/>
  <c r="O134" i="1"/>
  <c r="N134" i="1"/>
  <c r="AE133" i="1"/>
  <c r="AB133" i="1"/>
  <c r="AA133" i="1"/>
  <c r="Z133" i="1"/>
  <c r="Y133" i="1"/>
  <c r="X133" i="1"/>
  <c r="W133" i="1"/>
  <c r="T133" i="1"/>
  <c r="S133" i="1"/>
  <c r="R133" i="1"/>
  <c r="Q133" i="1"/>
  <c r="P133" i="1"/>
  <c r="O133" i="1"/>
  <c r="N133" i="1"/>
  <c r="AE132" i="1"/>
  <c r="AB132" i="1"/>
  <c r="AA132" i="1"/>
  <c r="Z132" i="1"/>
  <c r="Y132" i="1"/>
  <c r="X132" i="1"/>
  <c r="W132" i="1"/>
  <c r="T132" i="1"/>
  <c r="S132" i="1"/>
  <c r="R132" i="1"/>
  <c r="Q132" i="1"/>
  <c r="P132" i="1"/>
  <c r="O132" i="1"/>
  <c r="N132" i="1"/>
  <c r="AE131" i="1"/>
  <c r="AB131" i="1"/>
  <c r="AA131" i="1"/>
  <c r="Z131" i="1"/>
  <c r="Y131" i="1"/>
  <c r="X131" i="1"/>
  <c r="W131" i="1"/>
  <c r="T131" i="1"/>
  <c r="S131" i="1"/>
  <c r="R131" i="1"/>
  <c r="Q131" i="1"/>
  <c r="P131" i="1"/>
  <c r="O131" i="1"/>
  <c r="N131" i="1"/>
  <c r="AE130" i="1"/>
  <c r="AB130" i="1"/>
  <c r="AA130" i="1"/>
  <c r="Z130" i="1"/>
  <c r="Y130" i="1"/>
  <c r="X130" i="1"/>
  <c r="W130" i="1"/>
  <c r="T130" i="1"/>
  <c r="S130" i="1"/>
  <c r="R130" i="1"/>
  <c r="Q130" i="1"/>
  <c r="P130" i="1"/>
  <c r="O130" i="1"/>
  <c r="N130" i="1"/>
  <c r="AE129" i="1"/>
  <c r="AB129" i="1"/>
  <c r="AA129" i="1"/>
  <c r="Z129" i="1"/>
  <c r="Y129" i="1"/>
  <c r="X129" i="1"/>
  <c r="W129" i="1"/>
  <c r="T129" i="1"/>
  <c r="S129" i="1"/>
  <c r="R129" i="1"/>
  <c r="Q129" i="1"/>
  <c r="P129" i="1"/>
  <c r="O129" i="1"/>
  <c r="N129" i="1"/>
  <c r="AE128" i="1"/>
  <c r="AB128" i="1"/>
  <c r="AA128" i="1"/>
  <c r="Z128" i="1"/>
  <c r="Y128" i="1"/>
  <c r="X128" i="1"/>
  <c r="W128" i="1"/>
  <c r="T128" i="1"/>
  <c r="S128" i="1"/>
  <c r="R128" i="1"/>
  <c r="Q128" i="1"/>
  <c r="P128" i="1"/>
  <c r="O128" i="1"/>
  <c r="N128" i="1"/>
  <c r="AE127" i="1"/>
  <c r="AB127" i="1"/>
  <c r="AA127" i="1"/>
  <c r="Z127" i="1"/>
  <c r="Y127" i="1"/>
  <c r="X127" i="1"/>
  <c r="W127" i="1"/>
  <c r="T127" i="1"/>
  <c r="S127" i="1"/>
  <c r="R127" i="1"/>
  <c r="Q127" i="1"/>
  <c r="P127" i="1"/>
  <c r="O127" i="1"/>
  <c r="N127" i="1"/>
  <c r="AE126" i="1"/>
  <c r="AB126" i="1"/>
  <c r="AA126" i="1"/>
  <c r="Z126" i="1"/>
  <c r="Y126" i="1"/>
  <c r="X126" i="1"/>
  <c r="W126" i="1"/>
  <c r="T126" i="1"/>
  <c r="S126" i="1"/>
  <c r="R126" i="1"/>
  <c r="Q126" i="1"/>
  <c r="P126" i="1"/>
  <c r="O126" i="1"/>
  <c r="N126" i="1"/>
  <c r="AE125" i="1"/>
  <c r="AB125" i="1"/>
  <c r="AA125" i="1"/>
  <c r="Z125" i="1"/>
  <c r="Y125" i="1"/>
  <c r="X125" i="1"/>
  <c r="W125" i="1"/>
  <c r="T125" i="1"/>
  <c r="S125" i="1"/>
  <c r="R125" i="1"/>
  <c r="Q125" i="1"/>
  <c r="P125" i="1"/>
  <c r="O125" i="1"/>
  <c r="N125" i="1"/>
  <c r="AE124" i="1"/>
  <c r="AB124" i="1"/>
  <c r="AA124" i="1"/>
  <c r="Z124" i="1"/>
  <c r="Y124" i="1"/>
  <c r="X124" i="1"/>
  <c r="W124" i="1"/>
  <c r="T124" i="1"/>
  <c r="S124" i="1"/>
  <c r="R124" i="1"/>
  <c r="Q124" i="1"/>
  <c r="P124" i="1"/>
  <c r="O124" i="1"/>
  <c r="N124" i="1"/>
  <c r="AE123" i="1"/>
  <c r="AB123" i="1"/>
  <c r="AA123" i="1"/>
  <c r="Z123" i="1"/>
  <c r="Y123" i="1"/>
  <c r="X123" i="1"/>
  <c r="W123" i="1"/>
  <c r="T123" i="1"/>
  <c r="S123" i="1"/>
  <c r="R123" i="1"/>
  <c r="Q123" i="1"/>
  <c r="P123" i="1"/>
  <c r="O123" i="1"/>
  <c r="N123" i="1"/>
  <c r="AE122" i="1"/>
  <c r="AB122" i="1"/>
  <c r="AA122" i="1"/>
  <c r="Z122" i="1"/>
  <c r="Y122" i="1"/>
  <c r="X122" i="1"/>
  <c r="W122" i="1"/>
  <c r="T122" i="1"/>
  <c r="S122" i="1"/>
  <c r="R122" i="1"/>
  <c r="Q122" i="1"/>
  <c r="P122" i="1"/>
  <c r="O122" i="1"/>
  <c r="N122" i="1"/>
  <c r="AE121" i="1"/>
  <c r="AB121" i="1"/>
  <c r="AA121" i="1"/>
  <c r="Z121" i="1"/>
  <c r="Y121" i="1"/>
  <c r="X121" i="1"/>
  <c r="W121" i="1"/>
  <c r="T121" i="1"/>
  <c r="S121" i="1"/>
  <c r="R121" i="1"/>
  <c r="Q121" i="1"/>
  <c r="P121" i="1"/>
  <c r="O121" i="1"/>
  <c r="N121" i="1"/>
  <c r="AE120" i="1"/>
  <c r="AB120" i="1"/>
  <c r="AA120" i="1"/>
  <c r="Z120" i="1"/>
  <c r="Y120" i="1"/>
  <c r="X120" i="1"/>
  <c r="W120" i="1"/>
  <c r="T120" i="1"/>
  <c r="S120" i="1"/>
  <c r="R120" i="1"/>
  <c r="Q120" i="1"/>
  <c r="P120" i="1"/>
  <c r="O120" i="1"/>
  <c r="N120" i="1"/>
  <c r="AE119" i="1"/>
  <c r="AB119" i="1"/>
  <c r="AA119" i="1"/>
  <c r="Z119" i="1"/>
  <c r="Y119" i="1"/>
  <c r="X119" i="1"/>
  <c r="W119" i="1"/>
  <c r="T119" i="1"/>
  <c r="S119" i="1"/>
  <c r="R119" i="1"/>
  <c r="Q119" i="1"/>
  <c r="P119" i="1"/>
  <c r="O119" i="1"/>
  <c r="N119" i="1"/>
  <c r="AE118" i="1"/>
  <c r="AB118" i="1"/>
  <c r="AA118" i="1"/>
  <c r="Z118" i="1"/>
  <c r="Y118" i="1"/>
  <c r="X118" i="1"/>
  <c r="W118" i="1"/>
  <c r="T118" i="1"/>
  <c r="S118" i="1"/>
  <c r="R118" i="1"/>
  <c r="Q118" i="1"/>
  <c r="P118" i="1"/>
  <c r="O118" i="1"/>
  <c r="N118" i="1"/>
  <c r="AE117" i="1"/>
  <c r="AB117" i="1"/>
  <c r="AA117" i="1"/>
  <c r="Z117" i="1"/>
  <c r="Y117" i="1"/>
  <c r="X117" i="1"/>
  <c r="W117" i="1"/>
  <c r="T117" i="1"/>
  <c r="S117" i="1"/>
  <c r="R117" i="1"/>
  <c r="Q117" i="1"/>
  <c r="P117" i="1"/>
  <c r="O117" i="1"/>
  <c r="N117" i="1"/>
  <c r="AE116" i="1"/>
  <c r="AB116" i="1"/>
  <c r="AA116" i="1"/>
  <c r="Z116" i="1"/>
  <c r="Y116" i="1"/>
  <c r="X116" i="1"/>
  <c r="W116" i="1"/>
  <c r="T116" i="1"/>
  <c r="S116" i="1"/>
  <c r="R116" i="1"/>
  <c r="Q116" i="1"/>
  <c r="P116" i="1"/>
  <c r="O116" i="1"/>
  <c r="N116" i="1"/>
  <c r="AE115" i="1"/>
  <c r="AB115" i="1"/>
  <c r="AA115" i="1"/>
  <c r="Z115" i="1"/>
  <c r="Y115" i="1"/>
  <c r="X115" i="1"/>
  <c r="W115" i="1"/>
  <c r="T115" i="1"/>
  <c r="S115" i="1"/>
  <c r="R115" i="1"/>
  <c r="Q115" i="1"/>
  <c r="P115" i="1"/>
  <c r="O115" i="1"/>
  <c r="N115" i="1"/>
  <c r="AE114" i="1"/>
  <c r="AB114" i="1"/>
  <c r="AA114" i="1"/>
  <c r="Z114" i="1"/>
  <c r="Y114" i="1"/>
  <c r="X114" i="1"/>
  <c r="W114" i="1"/>
  <c r="T114" i="1"/>
  <c r="S114" i="1"/>
  <c r="R114" i="1"/>
  <c r="Q114" i="1"/>
  <c r="P114" i="1"/>
  <c r="O114" i="1"/>
  <c r="N114" i="1"/>
  <c r="AE113" i="1"/>
  <c r="AB113" i="1"/>
  <c r="AA113" i="1"/>
  <c r="Z113" i="1"/>
  <c r="Y113" i="1"/>
  <c r="X113" i="1"/>
  <c r="W113" i="1"/>
  <c r="T113" i="1"/>
  <c r="S113" i="1"/>
  <c r="R113" i="1"/>
  <c r="Q113" i="1"/>
  <c r="P113" i="1"/>
  <c r="O113" i="1"/>
  <c r="N113" i="1"/>
  <c r="AE112" i="1"/>
  <c r="AB112" i="1"/>
  <c r="AA112" i="1"/>
  <c r="Z112" i="1"/>
  <c r="Y112" i="1"/>
  <c r="X112" i="1"/>
  <c r="W112" i="1"/>
  <c r="T112" i="1"/>
  <c r="S112" i="1"/>
  <c r="R112" i="1"/>
  <c r="Q112" i="1"/>
  <c r="P112" i="1"/>
  <c r="O112" i="1"/>
  <c r="N112" i="1"/>
  <c r="AE111" i="1"/>
  <c r="AB111" i="1"/>
  <c r="AA111" i="1"/>
  <c r="Z111" i="1"/>
  <c r="Y111" i="1"/>
  <c r="X111" i="1"/>
  <c r="W111" i="1"/>
  <c r="T111" i="1"/>
  <c r="S111" i="1"/>
  <c r="R111" i="1"/>
  <c r="Q111" i="1"/>
  <c r="P111" i="1"/>
  <c r="O111" i="1"/>
  <c r="N111" i="1"/>
  <c r="AE110" i="1"/>
  <c r="AB110" i="1"/>
  <c r="AA110" i="1"/>
  <c r="Z110" i="1"/>
  <c r="Y110" i="1"/>
  <c r="X110" i="1"/>
  <c r="W110" i="1"/>
  <c r="T110" i="1"/>
  <c r="S110" i="1"/>
  <c r="R110" i="1"/>
  <c r="Q110" i="1"/>
  <c r="P110" i="1"/>
  <c r="O110" i="1"/>
  <c r="N110" i="1"/>
  <c r="AE109" i="1"/>
  <c r="AB109" i="1"/>
  <c r="AA109" i="1"/>
  <c r="Z109" i="1"/>
  <c r="Y109" i="1"/>
  <c r="X109" i="1"/>
  <c r="W109" i="1"/>
  <c r="T109" i="1"/>
  <c r="S109" i="1"/>
  <c r="R109" i="1"/>
  <c r="Q109" i="1"/>
  <c r="P109" i="1"/>
  <c r="O109" i="1"/>
  <c r="N109" i="1"/>
  <c r="AE108" i="1"/>
  <c r="AB108" i="1"/>
  <c r="AA108" i="1"/>
  <c r="Z108" i="1"/>
  <c r="Y108" i="1"/>
  <c r="X108" i="1"/>
  <c r="W108" i="1"/>
  <c r="T108" i="1"/>
  <c r="S108" i="1"/>
  <c r="R108" i="1"/>
  <c r="Q108" i="1"/>
  <c r="P108" i="1"/>
  <c r="O108" i="1"/>
  <c r="N108" i="1"/>
  <c r="AE107" i="1"/>
  <c r="AB107" i="1"/>
  <c r="AA107" i="1"/>
  <c r="Z107" i="1"/>
  <c r="Y107" i="1"/>
  <c r="X107" i="1"/>
  <c r="W107" i="1"/>
  <c r="T107" i="1"/>
  <c r="S107" i="1"/>
  <c r="R107" i="1"/>
  <c r="Q107" i="1"/>
  <c r="P107" i="1"/>
  <c r="O107" i="1"/>
  <c r="N107" i="1"/>
  <c r="AE106" i="1"/>
  <c r="AB106" i="1"/>
  <c r="AA106" i="1"/>
  <c r="Z106" i="1"/>
  <c r="Y106" i="1"/>
  <c r="X106" i="1"/>
  <c r="W106" i="1"/>
  <c r="T106" i="1"/>
  <c r="S106" i="1"/>
  <c r="R106" i="1"/>
  <c r="Q106" i="1"/>
  <c r="P106" i="1"/>
  <c r="O106" i="1"/>
  <c r="N106" i="1"/>
  <c r="AE105" i="1"/>
  <c r="AB105" i="1"/>
  <c r="AA105" i="1"/>
  <c r="Z105" i="1"/>
  <c r="Y105" i="1"/>
  <c r="X105" i="1"/>
  <c r="W105" i="1"/>
  <c r="T105" i="1"/>
  <c r="S105" i="1"/>
  <c r="R105" i="1"/>
  <c r="Q105" i="1"/>
  <c r="P105" i="1"/>
  <c r="O105" i="1"/>
  <c r="N105" i="1"/>
  <c r="AE104" i="1"/>
  <c r="AB104" i="1"/>
  <c r="AA104" i="1"/>
  <c r="Z104" i="1"/>
  <c r="Y104" i="1"/>
  <c r="X104" i="1"/>
  <c r="W104" i="1"/>
  <c r="T104" i="1"/>
  <c r="S104" i="1"/>
  <c r="R104" i="1"/>
  <c r="Q104" i="1"/>
  <c r="P104" i="1"/>
  <c r="O104" i="1"/>
  <c r="N104" i="1"/>
  <c r="AE103" i="1"/>
  <c r="AB103" i="1"/>
  <c r="AA103" i="1"/>
  <c r="Z103" i="1"/>
  <c r="Y103" i="1"/>
  <c r="X103" i="1"/>
  <c r="W103" i="1"/>
  <c r="T103" i="1"/>
  <c r="S103" i="1"/>
  <c r="R103" i="1"/>
  <c r="Q103" i="1"/>
  <c r="P103" i="1"/>
  <c r="O103" i="1"/>
  <c r="N103" i="1"/>
  <c r="AE102" i="1"/>
  <c r="AB102" i="1"/>
  <c r="AA102" i="1"/>
  <c r="Z102" i="1"/>
  <c r="Y102" i="1"/>
  <c r="X102" i="1"/>
  <c r="W102" i="1"/>
  <c r="T102" i="1"/>
  <c r="S102" i="1"/>
  <c r="R102" i="1"/>
  <c r="Q102" i="1"/>
  <c r="P102" i="1"/>
  <c r="O102" i="1"/>
  <c r="N102" i="1"/>
  <c r="AE101" i="1"/>
  <c r="AB101" i="1"/>
  <c r="AA101" i="1"/>
  <c r="Z101" i="1"/>
  <c r="Y101" i="1"/>
  <c r="X101" i="1"/>
  <c r="W101" i="1"/>
  <c r="T101" i="1"/>
  <c r="S101" i="1"/>
  <c r="R101" i="1"/>
  <c r="Q101" i="1"/>
  <c r="P101" i="1"/>
  <c r="O101" i="1"/>
  <c r="N101" i="1"/>
  <c r="AE100" i="1"/>
  <c r="AB100" i="1"/>
  <c r="AA100" i="1"/>
  <c r="Z100" i="1"/>
  <c r="Y100" i="1"/>
  <c r="X100" i="1"/>
  <c r="W100" i="1"/>
  <c r="T100" i="1"/>
  <c r="S100" i="1"/>
  <c r="R100" i="1"/>
  <c r="Q100" i="1"/>
  <c r="P100" i="1"/>
  <c r="O100" i="1"/>
  <c r="N100" i="1"/>
  <c r="AE99" i="1"/>
  <c r="AB99" i="1"/>
  <c r="AA99" i="1"/>
  <c r="Z99" i="1"/>
  <c r="Y99" i="1"/>
  <c r="X99" i="1"/>
  <c r="W99" i="1"/>
  <c r="T99" i="1"/>
  <c r="S99" i="1"/>
  <c r="R99" i="1"/>
  <c r="Q99" i="1"/>
  <c r="P99" i="1"/>
  <c r="O99" i="1"/>
  <c r="N99" i="1"/>
  <c r="AE98" i="1"/>
  <c r="AB98" i="1"/>
  <c r="AA98" i="1"/>
  <c r="Z98" i="1"/>
  <c r="Y98" i="1"/>
  <c r="X98" i="1"/>
  <c r="W98" i="1"/>
  <c r="T98" i="1"/>
  <c r="S98" i="1"/>
  <c r="R98" i="1"/>
  <c r="Q98" i="1"/>
  <c r="P98" i="1"/>
  <c r="O98" i="1"/>
  <c r="N98" i="1"/>
  <c r="AE97" i="1"/>
  <c r="AB97" i="1"/>
  <c r="AA97" i="1"/>
  <c r="Z97" i="1"/>
  <c r="Y97" i="1"/>
  <c r="X97" i="1"/>
  <c r="W97" i="1"/>
  <c r="T97" i="1"/>
  <c r="S97" i="1"/>
  <c r="R97" i="1"/>
  <c r="Q97" i="1"/>
  <c r="P97" i="1"/>
  <c r="O97" i="1"/>
  <c r="N97" i="1"/>
  <c r="AE96" i="1"/>
  <c r="AB96" i="1"/>
  <c r="AA96" i="1"/>
  <c r="Z96" i="1"/>
  <c r="Y96" i="1"/>
  <c r="X96" i="1"/>
  <c r="W96" i="1"/>
  <c r="T96" i="1"/>
  <c r="S96" i="1"/>
  <c r="R96" i="1"/>
  <c r="Q96" i="1"/>
  <c r="P96" i="1"/>
  <c r="O96" i="1"/>
  <c r="N96" i="1"/>
  <c r="AE95" i="1"/>
  <c r="AB95" i="1"/>
  <c r="AA95" i="1"/>
  <c r="Z95" i="1"/>
  <c r="Y95" i="1"/>
  <c r="X95" i="1"/>
  <c r="W95" i="1"/>
  <c r="T95" i="1"/>
  <c r="S95" i="1"/>
  <c r="R95" i="1"/>
  <c r="Q95" i="1"/>
  <c r="P95" i="1"/>
  <c r="O95" i="1"/>
  <c r="N95" i="1"/>
  <c r="AE94" i="1"/>
  <c r="AB94" i="1"/>
  <c r="AA94" i="1"/>
  <c r="Z94" i="1"/>
  <c r="Y94" i="1"/>
  <c r="X94" i="1"/>
  <c r="W94" i="1"/>
  <c r="T94" i="1"/>
  <c r="S94" i="1"/>
  <c r="R94" i="1"/>
  <c r="Q94" i="1"/>
  <c r="P94" i="1"/>
  <c r="O94" i="1"/>
  <c r="N94" i="1"/>
  <c r="AE93" i="1"/>
  <c r="AB93" i="1"/>
  <c r="AA93" i="1"/>
  <c r="Z93" i="1"/>
  <c r="Y93" i="1"/>
  <c r="X93" i="1"/>
  <c r="W93" i="1"/>
  <c r="T93" i="1"/>
  <c r="S93" i="1"/>
  <c r="R93" i="1"/>
  <c r="Q93" i="1"/>
  <c r="P93" i="1"/>
  <c r="O93" i="1"/>
  <c r="N93" i="1"/>
  <c r="AE92" i="1"/>
  <c r="AB92" i="1"/>
  <c r="AA92" i="1"/>
  <c r="Z92" i="1"/>
  <c r="Y92" i="1"/>
  <c r="X92" i="1"/>
  <c r="W92" i="1"/>
  <c r="T92" i="1"/>
  <c r="S92" i="1"/>
  <c r="R92" i="1"/>
  <c r="Q92" i="1"/>
  <c r="P92" i="1"/>
  <c r="O92" i="1"/>
  <c r="N92" i="1"/>
  <c r="AE91" i="1"/>
  <c r="AB91" i="1"/>
  <c r="AA91" i="1"/>
  <c r="Z91" i="1"/>
  <c r="Y91" i="1"/>
  <c r="X91" i="1"/>
  <c r="W91" i="1"/>
  <c r="T91" i="1"/>
  <c r="S91" i="1"/>
  <c r="R91" i="1"/>
  <c r="Q91" i="1"/>
  <c r="P91" i="1"/>
  <c r="O91" i="1"/>
  <c r="N91" i="1"/>
  <c r="AE90" i="1"/>
  <c r="AB90" i="1"/>
  <c r="AA90" i="1"/>
  <c r="Z90" i="1"/>
  <c r="Y90" i="1"/>
  <c r="X90" i="1"/>
  <c r="W90" i="1"/>
  <c r="T90" i="1"/>
  <c r="S90" i="1"/>
  <c r="R90" i="1"/>
  <c r="Q90" i="1"/>
  <c r="P90" i="1"/>
  <c r="O90" i="1"/>
  <c r="N90" i="1"/>
  <c r="AE89" i="1"/>
  <c r="AB89" i="1"/>
  <c r="AA89" i="1"/>
  <c r="Z89" i="1"/>
  <c r="Y89" i="1"/>
  <c r="X89" i="1"/>
  <c r="W89" i="1"/>
  <c r="T89" i="1"/>
  <c r="S89" i="1"/>
  <c r="R89" i="1"/>
  <c r="Q89" i="1"/>
  <c r="P89" i="1"/>
  <c r="O89" i="1"/>
  <c r="N89" i="1"/>
  <c r="AE88" i="1"/>
  <c r="AB88" i="1"/>
  <c r="AA88" i="1"/>
  <c r="Z88" i="1"/>
  <c r="Y88" i="1"/>
  <c r="X88" i="1"/>
  <c r="W88" i="1"/>
  <c r="T88" i="1"/>
  <c r="S88" i="1"/>
  <c r="R88" i="1"/>
  <c r="Q88" i="1"/>
  <c r="P88" i="1"/>
  <c r="O88" i="1"/>
  <c r="N88" i="1"/>
  <c r="AE87" i="1"/>
  <c r="AB87" i="1"/>
  <c r="AA87" i="1"/>
  <c r="Z87" i="1"/>
  <c r="Y87" i="1"/>
  <c r="X87" i="1"/>
  <c r="W87" i="1"/>
  <c r="T87" i="1"/>
  <c r="S87" i="1"/>
  <c r="R87" i="1"/>
  <c r="Q87" i="1"/>
  <c r="P87" i="1"/>
  <c r="O87" i="1"/>
  <c r="N87" i="1"/>
  <c r="AE86" i="1"/>
  <c r="AB86" i="1"/>
  <c r="AA86" i="1"/>
  <c r="Z86" i="1"/>
  <c r="Y86" i="1"/>
  <c r="X86" i="1"/>
  <c r="W86" i="1"/>
  <c r="T86" i="1"/>
  <c r="S86" i="1"/>
  <c r="R86" i="1"/>
  <c r="Q86" i="1"/>
  <c r="P86" i="1"/>
  <c r="O86" i="1"/>
  <c r="N86" i="1"/>
  <c r="AE85" i="1"/>
  <c r="AB85" i="1"/>
  <c r="AA85" i="1"/>
  <c r="Z85" i="1"/>
  <c r="Y85" i="1"/>
  <c r="X85" i="1"/>
  <c r="W85" i="1"/>
  <c r="T85" i="1"/>
  <c r="S85" i="1"/>
  <c r="R85" i="1"/>
  <c r="Q85" i="1"/>
  <c r="P85" i="1"/>
  <c r="O85" i="1"/>
  <c r="N85" i="1"/>
  <c r="AE84" i="1"/>
  <c r="AB84" i="1"/>
  <c r="AA84" i="1"/>
  <c r="Z84" i="1"/>
  <c r="Y84" i="1"/>
  <c r="X84" i="1"/>
  <c r="W84" i="1"/>
  <c r="T84" i="1"/>
  <c r="S84" i="1"/>
  <c r="R84" i="1"/>
  <c r="Q84" i="1"/>
  <c r="P84" i="1"/>
  <c r="O84" i="1"/>
  <c r="N84" i="1"/>
  <c r="AE83" i="1"/>
  <c r="AB83" i="1"/>
  <c r="AA83" i="1"/>
  <c r="Z83" i="1"/>
  <c r="Y83" i="1"/>
  <c r="X83" i="1"/>
  <c r="W83" i="1"/>
  <c r="T83" i="1"/>
  <c r="S83" i="1"/>
  <c r="R83" i="1"/>
  <c r="Q83" i="1"/>
  <c r="P83" i="1"/>
  <c r="O83" i="1"/>
  <c r="N83" i="1"/>
  <c r="AE82" i="1"/>
  <c r="AB82" i="1"/>
  <c r="AA82" i="1"/>
  <c r="Z82" i="1"/>
  <c r="Y82" i="1"/>
  <c r="X82" i="1"/>
  <c r="W82" i="1"/>
  <c r="T82" i="1"/>
  <c r="S82" i="1"/>
  <c r="R82" i="1"/>
  <c r="Q82" i="1"/>
  <c r="P82" i="1"/>
  <c r="O82" i="1"/>
  <c r="N82" i="1"/>
  <c r="AE81" i="1"/>
  <c r="AB81" i="1"/>
  <c r="AA81" i="1"/>
  <c r="Z81" i="1"/>
  <c r="Y81" i="1"/>
  <c r="X81" i="1"/>
  <c r="W81" i="1"/>
  <c r="T81" i="1"/>
  <c r="S81" i="1"/>
  <c r="R81" i="1"/>
  <c r="Q81" i="1"/>
  <c r="P81" i="1"/>
  <c r="O81" i="1"/>
  <c r="N81" i="1"/>
  <c r="AE80" i="1"/>
  <c r="AB80" i="1"/>
  <c r="AA80" i="1"/>
  <c r="Z80" i="1"/>
  <c r="Y80" i="1"/>
  <c r="X80" i="1"/>
  <c r="W80" i="1"/>
  <c r="T80" i="1"/>
  <c r="S80" i="1"/>
  <c r="R80" i="1"/>
  <c r="Q80" i="1"/>
  <c r="P80" i="1"/>
  <c r="O80" i="1"/>
  <c r="N80" i="1"/>
  <c r="AE79" i="1"/>
  <c r="AB79" i="1"/>
  <c r="AA79" i="1"/>
  <c r="Z79" i="1"/>
  <c r="Y79" i="1"/>
  <c r="X79" i="1"/>
  <c r="W79" i="1"/>
  <c r="T79" i="1"/>
  <c r="S79" i="1"/>
  <c r="R79" i="1"/>
  <c r="Q79" i="1"/>
  <c r="P79" i="1"/>
  <c r="O79" i="1"/>
  <c r="N79" i="1"/>
  <c r="AE78" i="1"/>
  <c r="AB78" i="1"/>
  <c r="AA78" i="1"/>
  <c r="Z78" i="1"/>
  <c r="Y78" i="1"/>
  <c r="X78" i="1"/>
  <c r="W78" i="1"/>
  <c r="T78" i="1"/>
  <c r="S78" i="1"/>
  <c r="R78" i="1"/>
  <c r="Q78" i="1"/>
  <c r="P78" i="1"/>
  <c r="O78" i="1"/>
  <c r="N78" i="1"/>
  <c r="AE77" i="1"/>
  <c r="AB77" i="1"/>
  <c r="AA77" i="1"/>
  <c r="Z77" i="1"/>
  <c r="Y77" i="1"/>
  <c r="X77" i="1"/>
  <c r="W77" i="1"/>
  <c r="T77" i="1"/>
  <c r="S77" i="1"/>
  <c r="R77" i="1"/>
  <c r="Q77" i="1"/>
  <c r="P77" i="1"/>
  <c r="O77" i="1"/>
  <c r="N77" i="1"/>
  <c r="AE76" i="1"/>
  <c r="AB76" i="1"/>
  <c r="AA76" i="1"/>
  <c r="Z76" i="1"/>
  <c r="Y76" i="1"/>
  <c r="X76" i="1"/>
  <c r="W76" i="1"/>
  <c r="T76" i="1"/>
  <c r="S76" i="1"/>
  <c r="R76" i="1"/>
  <c r="Q76" i="1"/>
  <c r="P76" i="1"/>
  <c r="O76" i="1"/>
  <c r="N76" i="1"/>
  <c r="AE75" i="1"/>
  <c r="AB75" i="1"/>
  <c r="AA75" i="1"/>
  <c r="Z75" i="1"/>
  <c r="Y75" i="1"/>
  <c r="X75" i="1"/>
  <c r="W75" i="1"/>
  <c r="T75" i="1"/>
  <c r="S75" i="1"/>
  <c r="R75" i="1"/>
  <c r="Q75" i="1"/>
  <c r="P75" i="1"/>
  <c r="O75" i="1"/>
  <c r="N75" i="1"/>
  <c r="AE74" i="1"/>
  <c r="AB74" i="1"/>
  <c r="AA74" i="1"/>
  <c r="Z74" i="1"/>
  <c r="Y74" i="1"/>
  <c r="X74" i="1"/>
  <c r="W74" i="1"/>
  <c r="T74" i="1"/>
  <c r="S74" i="1"/>
  <c r="R74" i="1"/>
  <c r="Q74" i="1"/>
  <c r="P74" i="1"/>
  <c r="O74" i="1"/>
  <c r="N74" i="1"/>
  <c r="AE73" i="1"/>
  <c r="AB73" i="1"/>
  <c r="AA73" i="1"/>
  <c r="Z73" i="1"/>
  <c r="Y73" i="1"/>
  <c r="X73" i="1"/>
  <c r="W73" i="1"/>
  <c r="T73" i="1"/>
  <c r="S73" i="1"/>
  <c r="R73" i="1"/>
  <c r="Q73" i="1"/>
  <c r="P73" i="1"/>
  <c r="O73" i="1"/>
  <c r="N73" i="1"/>
  <c r="AE72" i="1"/>
  <c r="AB72" i="1"/>
  <c r="AA72" i="1"/>
  <c r="Z72" i="1"/>
  <c r="Y72" i="1"/>
  <c r="X72" i="1"/>
  <c r="W72" i="1"/>
  <c r="T72" i="1"/>
  <c r="S72" i="1"/>
  <c r="R72" i="1"/>
  <c r="Q72" i="1"/>
  <c r="P72" i="1"/>
  <c r="O72" i="1"/>
  <c r="N72" i="1"/>
  <c r="AE71" i="1"/>
  <c r="AB71" i="1"/>
  <c r="AA71" i="1"/>
  <c r="Z71" i="1"/>
  <c r="Y71" i="1"/>
  <c r="X71" i="1"/>
  <c r="W71" i="1"/>
  <c r="T71" i="1"/>
  <c r="S71" i="1"/>
  <c r="R71" i="1"/>
  <c r="Q71" i="1"/>
  <c r="P71" i="1"/>
  <c r="O71" i="1"/>
  <c r="N71" i="1"/>
  <c r="AE70" i="1"/>
  <c r="AB70" i="1"/>
  <c r="AA70" i="1"/>
  <c r="Z70" i="1"/>
  <c r="Y70" i="1"/>
  <c r="X70" i="1"/>
  <c r="W70" i="1"/>
  <c r="T70" i="1"/>
  <c r="S70" i="1"/>
  <c r="R70" i="1"/>
  <c r="Q70" i="1"/>
  <c r="P70" i="1"/>
  <c r="O70" i="1"/>
  <c r="N70" i="1"/>
  <c r="AE69" i="1"/>
  <c r="AB69" i="1"/>
  <c r="AA69" i="1"/>
  <c r="Z69" i="1"/>
  <c r="Y69" i="1"/>
  <c r="X69" i="1"/>
  <c r="W69" i="1"/>
  <c r="T69" i="1"/>
  <c r="S69" i="1"/>
  <c r="R69" i="1"/>
  <c r="Q69" i="1"/>
  <c r="P69" i="1"/>
  <c r="O69" i="1"/>
  <c r="N69" i="1"/>
  <c r="AE68" i="1"/>
  <c r="AB68" i="1"/>
  <c r="AA68" i="1"/>
  <c r="Z68" i="1"/>
  <c r="Y68" i="1"/>
  <c r="X68" i="1"/>
  <c r="W68" i="1"/>
  <c r="T68" i="1"/>
  <c r="S68" i="1"/>
  <c r="R68" i="1"/>
  <c r="Q68" i="1"/>
  <c r="P68" i="1"/>
  <c r="O68" i="1"/>
  <c r="N68" i="1"/>
  <c r="AE67" i="1"/>
  <c r="AB67" i="1"/>
  <c r="AA67" i="1"/>
  <c r="Z67" i="1"/>
  <c r="Y67" i="1"/>
  <c r="X67" i="1"/>
  <c r="W67" i="1"/>
  <c r="T67" i="1"/>
  <c r="S67" i="1"/>
  <c r="R67" i="1"/>
  <c r="Q67" i="1"/>
  <c r="P67" i="1"/>
  <c r="O67" i="1"/>
  <c r="N67" i="1"/>
  <c r="AE66" i="1"/>
  <c r="AB66" i="1"/>
  <c r="AA66" i="1"/>
  <c r="Z66" i="1"/>
  <c r="Y66" i="1"/>
  <c r="X66" i="1"/>
  <c r="W66" i="1"/>
  <c r="T66" i="1"/>
  <c r="S66" i="1"/>
  <c r="R66" i="1"/>
  <c r="Q66" i="1"/>
  <c r="P66" i="1"/>
  <c r="O66" i="1"/>
  <c r="N66" i="1"/>
  <c r="AE65" i="1"/>
  <c r="AB65" i="1"/>
  <c r="AA65" i="1"/>
  <c r="Z65" i="1"/>
  <c r="Y65" i="1"/>
  <c r="X65" i="1"/>
  <c r="W65" i="1"/>
  <c r="T65" i="1"/>
  <c r="S65" i="1"/>
  <c r="R65" i="1"/>
  <c r="Q65" i="1"/>
  <c r="P65" i="1"/>
  <c r="O65" i="1"/>
  <c r="N65" i="1"/>
  <c r="AE64" i="1"/>
  <c r="AB64" i="1"/>
  <c r="AA64" i="1"/>
  <c r="Z64" i="1"/>
  <c r="Y64" i="1"/>
  <c r="X64" i="1"/>
  <c r="W64" i="1"/>
  <c r="T64" i="1"/>
  <c r="S64" i="1"/>
  <c r="R64" i="1"/>
  <c r="Q64" i="1"/>
  <c r="P64" i="1"/>
  <c r="O64" i="1"/>
  <c r="N64" i="1"/>
  <c r="AE63" i="1"/>
  <c r="AB63" i="1"/>
  <c r="AA63" i="1"/>
  <c r="Z63" i="1"/>
  <c r="Y63" i="1"/>
  <c r="X63" i="1"/>
  <c r="W63" i="1"/>
  <c r="T63" i="1"/>
  <c r="S63" i="1"/>
  <c r="R63" i="1"/>
  <c r="Q63" i="1"/>
  <c r="P63" i="1"/>
  <c r="O63" i="1"/>
  <c r="N63" i="1"/>
  <c r="AE62" i="1"/>
  <c r="AB62" i="1"/>
  <c r="AA62" i="1"/>
  <c r="Z62" i="1"/>
  <c r="Y62" i="1"/>
  <c r="X62" i="1"/>
  <c r="W62" i="1"/>
  <c r="T62" i="1"/>
  <c r="S62" i="1"/>
  <c r="R62" i="1"/>
  <c r="Q62" i="1"/>
  <c r="P62" i="1"/>
  <c r="O62" i="1"/>
  <c r="N62" i="1"/>
  <c r="AE61" i="1"/>
  <c r="AB61" i="1"/>
  <c r="AA61" i="1"/>
  <c r="Z61" i="1"/>
  <c r="Y61" i="1"/>
  <c r="X61" i="1"/>
  <c r="W61" i="1"/>
  <c r="T61" i="1"/>
  <c r="S61" i="1"/>
  <c r="R61" i="1"/>
  <c r="Q61" i="1"/>
  <c r="P61" i="1"/>
  <c r="O61" i="1"/>
  <c r="N61" i="1"/>
  <c r="AE60" i="1"/>
  <c r="AB60" i="1"/>
  <c r="AA60" i="1"/>
  <c r="Z60" i="1"/>
  <c r="Y60" i="1"/>
  <c r="X60" i="1"/>
  <c r="W60" i="1"/>
  <c r="T60" i="1"/>
  <c r="S60" i="1"/>
  <c r="R60" i="1"/>
  <c r="Q60" i="1"/>
  <c r="P60" i="1"/>
  <c r="O60" i="1"/>
  <c r="N60" i="1"/>
  <c r="AE59" i="1"/>
  <c r="AB59" i="1"/>
  <c r="AA59" i="1"/>
  <c r="Z59" i="1"/>
  <c r="Y59" i="1"/>
  <c r="X59" i="1"/>
  <c r="W59" i="1"/>
  <c r="T59" i="1"/>
  <c r="S59" i="1"/>
  <c r="R59" i="1"/>
  <c r="Q59" i="1"/>
  <c r="P59" i="1"/>
  <c r="O59" i="1"/>
  <c r="N59" i="1"/>
  <c r="AE58" i="1"/>
  <c r="AB58" i="1"/>
  <c r="AA58" i="1"/>
  <c r="Z58" i="1"/>
  <c r="Y58" i="1"/>
  <c r="X58" i="1"/>
  <c r="W58" i="1"/>
  <c r="T58" i="1"/>
  <c r="S58" i="1"/>
  <c r="R58" i="1"/>
  <c r="Q58" i="1"/>
  <c r="P58" i="1"/>
  <c r="O58" i="1"/>
  <c r="N58" i="1"/>
  <c r="AE57" i="1"/>
  <c r="AB57" i="1"/>
  <c r="AA57" i="1"/>
  <c r="Z57" i="1"/>
  <c r="Y57" i="1"/>
  <c r="X57" i="1"/>
  <c r="W57" i="1"/>
  <c r="T57" i="1"/>
  <c r="S57" i="1"/>
  <c r="R57" i="1"/>
  <c r="Q57" i="1"/>
  <c r="P57" i="1"/>
  <c r="O57" i="1"/>
  <c r="N57" i="1"/>
  <c r="AE56" i="1"/>
  <c r="AB56" i="1"/>
  <c r="AA56" i="1"/>
  <c r="Z56" i="1"/>
  <c r="Y56" i="1"/>
  <c r="X56" i="1"/>
  <c r="W56" i="1"/>
  <c r="T56" i="1"/>
  <c r="S56" i="1"/>
  <c r="R56" i="1"/>
  <c r="Q56" i="1"/>
  <c r="P56" i="1"/>
  <c r="O56" i="1"/>
  <c r="N56" i="1"/>
  <c r="AE55" i="1"/>
  <c r="AB55" i="1"/>
  <c r="AA55" i="1"/>
  <c r="Z55" i="1"/>
  <c r="Y55" i="1"/>
  <c r="X55" i="1"/>
  <c r="W55" i="1"/>
  <c r="T55" i="1"/>
  <c r="S55" i="1"/>
  <c r="R55" i="1"/>
  <c r="Q55" i="1"/>
  <c r="P55" i="1"/>
  <c r="O55" i="1"/>
  <c r="N55" i="1"/>
  <c r="AE54" i="1"/>
  <c r="AB54" i="1"/>
  <c r="AA54" i="1"/>
  <c r="Z54" i="1"/>
  <c r="Y54" i="1"/>
  <c r="X54" i="1"/>
  <c r="W54" i="1"/>
  <c r="T54" i="1"/>
  <c r="S54" i="1"/>
  <c r="R54" i="1"/>
  <c r="Q54" i="1"/>
  <c r="P54" i="1"/>
  <c r="O54" i="1"/>
  <c r="N54" i="1"/>
  <c r="AE53" i="1"/>
  <c r="AB53" i="1"/>
  <c r="AA53" i="1"/>
  <c r="Z53" i="1"/>
  <c r="Y53" i="1"/>
  <c r="X53" i="1"/>
  <c r="W53" i="1"/>
  <c r="T53" i="1"/>
  <c r="S53" i="1"/>
  <c r="R53" i="1"/>
  <c r="Q53" i="1"/>
  <c r="P53" i="1"/>
  <c r="O53" i="1"/>
  <c r="N53" i="1"/>
  <c r="AE52" i="1"/>
  <c r="AB52" i="1"/>
  <c r="AA52" i="1"/>
  <c r="Z52" i="1"/>
  <c r="Y52" i="1"/>
  <c r="X52" i="1"/>
  <c r="W52" i="1"/>
  <c r="T52" i="1"/>
  <c r="S52" i="1"/>
  <c r="R52" i="1"/>
  <c r="Q52" i="1"/>
  <c r="P52" i="1"/>
  <c r="O52" i="1"/>
  <c r="N52" i="1"/>
  <c r="AE51" i="1"/>
  <c r="AB51" i="1"/>
  <c r="AA51" i="1"/>
  <c r="Z51" i="1"/>
  <c r="Y51" i="1"/>
  <c r="X51" i="1"/>
  <c r="W51" i="1"/>
  <c r="T51" i="1"/>
  <c r="S51" i="1"/>
  <c r="R51" i="1"/>
  <c r="Q51" i="1"/>
  <c r="P51" i="1"/>
  <c r="O51" i="1"/>
  <c r="N51" i="1"/>
  <c r="AE50" i="1"/>
  <c r="AB50" i="1"/>
  <c r="AA50" i="1"/>
  <c r="Z50" i="1"/>
  <c r="Y50" i="1"/>
  <c r="X50" i="1"/>
  <c r="W50" i="1"/>
  <c r="T50" i="1"/>
  <c r="S50" i="1"/>
  <c r="R50" i="1"/>
  <c r="Q50" i="1"/>
  <c r="P50" i="1"/>
  <c r="O50" i="1"/>
  <c r="N50" i="1"/>
  <c r="AE49" i="1"/>
  <c r="AB49" i="1"/>
  <c r="AA49" i="1"/>
  <c r="Z49" i="1"/>
  <c r="Y49" i="1"/>
  <c r="X49" i="1"/>
  <c r="W49" i="1"/>
  <c r="T49" i="1"/>
  <c r="S49" i="1"/>
  <c r="R49" i="1"/>
  <c r="Q49" i="1"/>
  <c r="P49" i="1"/>
  <c r="O49" i="1"/>
  <c r="N49" i="1"/>
  <c r="AE48" i="1"/>
  <c r="AB48" i="1"/>
  <c r="AA48" i="1"/>
  <c r="Z48" i="1"/>
  <c r="Y48" i="1"/>
  <c r="X48" i="1"/>
  <c r="W48" i="1"/>
  <c r="T48" i="1"/>
  <c r="S48" i="1"/>
  <c r="R48" i="1"/>
  <c r="Q48" i="1"/>
  <c r="P48" i="1"/>
  <c r="O48" i="1"/>
  <c r="N48" i="1"/>
  <c r="AE47" i="1"/>
  <c r="AB47" i="1"/>
  <c r="AA47" i="1"/>
  <c r="Z47" i="1"/>
  <c r="Y47" i="1"/>
  <c r="X47" i="1"/>
  <c r="W47" i="1"/>
  <c r="T47" i="1"/>
  <c r="S47" i="1"/>
  <c r="R47" i="1"/>
  <c r="Q47" i="1"/>
  <c r="P47" i="1"/>
  <c r="O47" i="1"/>
  <c r="N47" i="1"/>
  <c r="AE46" i="1"/>
  <c r="AB46" i="1"/>
  <c r="AA46" i="1"/>
  <c r="Z46" i="1"/>
  <c r="Y46" i="1"/>
  <c r="X46" i="1"/>
  <c r="W46" i="1"/>
  <c r="T46" i="1"/>
  <c r="S46" i="1"/>
  <c r="R46" i="1"/>
  <c r="Q46" i="1"/>
  <c r="P46" i="1"/>
  <c r="O46" i="1"/>
  <c r="N46" i="1"/>
  <c r="AE45" i="1"/>
  <c r="AB45" i="1"/>
  <c r="AA45" i="1"/>
  <c r="Z45" i="1"/>
  <c r="Y45" i="1"/>
  <c r="X45" i="1"/>
  <c r="W45" i="1"/>
  <c r="T45" i="1"/>
  <c r="S45" i="1"/>
  <c r="R45" i="1"/>
  <c r="Q45" i="1"/>
  <c r="P45" i="1"/>
  <c r="O45" i="1"/>
  <c r="N45" i="1"/>
  <c r="AF505" i="1" l="1"/>
  <c r="AF325" i="1"/>
  <c r="AF331" i="1"/>
  <c r="AF420" i="1"/>
  <c r="AF516" i="1"/>
  <c r="AF548" i="1"/>
  <c r="AF299" i="1"/>
  <c r="AF315" i="1"/>
  <c r="AF319" i="1"/>
  <c r="AF323" i="1"/>
  <c r="AF507" i="1"/>
  <c r="AF515" i="1"/>
  <c r="AF539" i="1"/>
  <c r="AF547" i="1"/>
  <c r="AF595" i="1"/>
  <c r="AF603" i="1"/>
  <c r="AF282" i="1"/>
  <c r="AF523" i="1"/>
  <c r="AF285" i="1"/>
  <c r="AF537" i="1"/>
  <c r="AF472" i="1"/>
  <c r="AF480" i="1"/>
  <c r="AF488" i="1"/>
  <c r="AF503" i="1"/>
  <c r="AF535" i="1"/>
  <c r="AF343" i="1"/>
  <c r="AF375" i="1"/>
  <c r="AF416" i="1"/>
  <c r="AF511" i="1"/>
  <c r="AF531" i="1"/>
  <c r="AF543" i="1"/>
  <c r="AF551" i="1"/>
  <c r="AF559" i="1"/>
  <c r="AF567" i="1"/>
  <c r="AF575" i="1"/>
  <c r="AF583" i="1"/>
  <c r="AF591" i="1"/>
  <c r="AF334" i="1"/>
  <c r="AF519" i="1"/>
  <c r="AF526" i="1"/>
  <c r="AF527" i="1"/>
  <c r="AF146" i="1"/>
  <c r="AF154" i="1"/>
  <c r="AF162" i="1"/>
  <c r="AF178" i="1"/>
  <c r="AF274" i="1"/>
  <c r="AF94" i="1"/>
  <c r="AF131" i="1"/>
  <c r="AF129" i="1"/>
  <c r="AF55" i="1"/>
  <c r="AF62" i="1"/>
  <c r="AF70" i="1"/>
  <c r="AF78" i="1"/>
  <c r="AF87" i="1"/>
  <c r="AF112" i="1"/>
  <c r="AF128" i="1"/>
  <c r="AF350" i="1"/>
  <c r="AF358" i="1"/>
  <c r="AF366" i="1"/>
  <c r="AF382" i="1"/>
  <c r="AF390" i="1"/>
  <c r="AF398" i="1"/>
  <c r="AF424" i="1"/>
  <c r="AF471" i="1"/>
  <c r="AF479" i="1"/>
  <c r="AF495" i="1"/>
  <c r="AF504" i="1"/>
  <c r="AF514" i="1"/>
  <c r="AF525" i="1"/>
  <c r="AF536" i="1"/>
  <c r="AF546" i="1"/>
  <c r="AF137" i="1"/>
  <c r="AF161" i="1"/>
  <c r="AF169" i="1"/>
  <c r="AF177" i="1"/>
  <c r="AF185" i="1"/>
  <c r="AF193" i="1"/>
  <c r="AF201" i="1"/>
  <c r="AF209" i="1"/>
  <c r="AF217" i="1"/>
  <c r="AF225" i="1"/>
  <c r="AF233" i="1"/>
  <c r="AF241" i="1"/>
  <c r="AF249" i="1"/>
  <c r="AF257" i="1"/>
  <c r="AF265" i="1"/>
  <c r="AF281" i="1"/>
  <c r="AF298" i="1"/>
  <c r="AF314" i="1"/>
  <c r="AF341" i="1"/>
  <c r="AF349" i="1"/>
  <c r="AF357" i="1"/>
  <c r="AF365" i="1"/>
  <c r="AF373" i="1"/>
  <c r="AF381" i="1"/>
  <c r="AF389" i="1"/>
  <c r="AF397" i="1"/>
  <c r="AF405" i="1"/>
  <c r="AF430" i="1"/>
  <c r="AF438" i="1"/>
  <c r="AF446" i="1"/>
  <c r="AF454" i="1"/>
  <c r="AF462" i="1"/>
  <c r="AF470" i="1"/>
  <c r="AF486" i="1"/>
  <c r="AF494" i="1"/>
  <c r="AF513" i="1"/>
  <c r="AF524" i="1"/>
  <c r="AF534" i="1"/>
  <c r="AF545" i="1"/>
  <c r="AF555" i="1"/>
  <c r="AF563" i="1"/>
  <c r="AF571" i="1"/>
  <c r="AF579" i="1"/>
  <c r="AF587" i="1"/>
  <c r="AF102" i="1"/>
  <c r="AF145" i="1"/>
  <c r="AF45" i="1"/>
  <c r="AF110" i="1"/>
  <c r="AF136" i="1"/>
  <c r="AF160" i="1"/>
  <c r="AF176" i="1"/>
  <c r="AF184" i="1"/>
  <c r="AF192" i="1"/>
  <c r="AF200" i="1"/>
  <c r="AF208" i="1"/>
  <c r="AF216" i="1"/>
  <c r="AF224" i="1"/>
  <c r="AF232" i="1"/>
  <c r="AF240" i="1"/>
  <c r="AF248" i="1"/>
  <c r="AF256" i="1"/>
  <c r="AF264" i="1"/>
  <c r="AF272" i="1"/>
  <c r="AF289" i="1"/>
  <c r="AF297" i="1"/>
  <c r="AF305" i="1"/>
  <c r="AF313" i="1"/>
  <c r="AF321" i="1"/>
  <c r="AF348" i="1"/>
  <c r="AF356" i="1"/>
  <c r="AF364" i="1"/>
  <c r="AF380" i="1"/>
  <c r="AF388" i="1"/>
  <c r="AF396" i="1"/>
  <c r="AF404" i="1"/>
  <c r="AF477" i="1"/>
  <c r="AF512" i="1"/>
  <c r="AF522" i="1"/>
  <c r="AF533" i="1"/>
  <c r="AF544" i="1"/>
  <c r="AF554" i="1"/>
  <c r="AF562" i="1"/>
  <c r="AF570" i="1"/>
  <c r="AF578" i="1"/>
  <c r="AF586" i="1"/>
  <c r="AF594" i="1"/>
  <c r="AF602" i="1"/>
  <c r="AF46" i="1"/>
  <c r="AF151" i="1"/>
  <c r="AF159" i="1"/>
  <c r="AF271" i="1"/>
  <c r="AF279" i="1"/>
  <c r="AF330" i="1"/>
  <c r="AF347" i="1"/>
  <c r="AF355" i="1"/>
  <c r="AF363" i="1"/>
  <c r="AF379" i="1"/>
  <c r="AF387" i="1"/>
  <c r="AF395" i="1"/>
  <c r="AF403" i="1"/>
  <c r="AF411" i="1"/>
  <c r="AF419" i="1"/>
  <c r="AF428" i="1"/>
  <c r="AF444" i="1"/>
  <c r="AF460" i="1"/>
  <c r="AF476" i="1"/>
  <c r="AF510" i="1"/>
  <c r="AF521" i="1"/>
  <c r="AF532" i="1"/>
  <c r="AF542" i="1"/>
  <c r="AF553" i="1"/>
  <c r="AF561" i="1"/>
  <c r="AF569" i="1"/>
  <c r="AF577" i="1"/>
  <c r="AF585" i="1"/>
  <c r="AF593" i="1"/>
  <c r="AF601" i="1"/>
  <c r="AF66" i="1"/>
  <c r="AF74" i="1"/>
  <c r="AF83" i="1"/>
  <c r="AF91" i="1"/>
  <c r="AF134" i="1"/>
  <c r="AF158" i="1"/>
  <c r="AF182" i="1"/>
  <c r="AF278" i="1"/>
  <c r="AF287" i="1"/>
  <c r="AF291" i="1"/>
  <c r="AF295" i="1"/>
  <c r="AF307" i="1"/>
  <c r="AF311" i="1"/>
  <c r="AF329" i="1"/>
  <c r="AF338" i="1"/>
  <c r="AF370" i="1"/>
  <c r="AF418" i="1"/>
  <c r="AF427" i="1"/>
  <c r="AF443" i="1"/>
  <c r="AF459" i="1"/>
  <c r="AF475" i="1"/>
  <c r="AF509" i="1"/>
  <c r="AF520" i="1"/>
  <c r="AF530" i="1"/>
  <c r="AF541" i="1"/>
  <c r="AF552" i="1"/>
  <c r="AF118" i="1"/>
  <c r="AF50" i="1"/>
  <c r="AF82" i="1"/>
  <c r="AF90" i="1"/>
  <c r="AF98" i="1"/>
  <c r="AF107" i="1"/>
  <c r="AF123" i="1"/>
  <c r="AF133" i="1"/>
  <c r="AF141" i="1"/>
  <c r="AF165" i="1"/>
  <c r="AF181" i="1"/>
  <c r="AF189" i="1"/>
  <c r="AF197" i="1"/>
  <c r="AF205" i="1"/>
  <c r="AF213" i="1"/>
  <c r="AF221" i="1"/>
  <c r="AF229" i="1"/>
  <c r="AF237" i="1"/>
  <c r="AF245" i="1"/>
  <c r="AF253" i="1"/>
  <c r="AF261" i="1"/>
  <c r="AF269" i="1"/>
  <c r="AF277" i="1"/>
  <c r="AF286" i="1"/>
  <c r="AF294" i="1"/>
  <c r="AF302" i="1"/>
  <c r="AF310" i="1"/>
  <c r="AF361" i="1"/>
  <c r="AF393" i="1"/>
  <c r="AF409" i="1"/>
  <c r="AF413" i="1"/>
  <c r="AF417" i="1"/>
  <c r="AF474" i="1"/>
  <c r="AF508" i="1"/>
  <c r="AF518" i="1"/>
  <c r="AF529" i="1"/>
  <c r="AF540" i="1"/>
  <c r="AF550" i="1"/>
  <c r="AF599" i="1"/>
  <c r="AF54" i="1"/>
  <c r="AF86" i="1"/>
  <c r="AF51" i="1"/>
  <c r="AF59" i="1"/>
  <c r="AF58" i="1"/>
  <c r="AF49" i="1"/>
  <c r="AF65" i="1"/>
  <c r="AF106" i="1"/>
  <c r="AF114" i="1"/>
  <c r="AF122" i="1"/>
  <c r="AF140" i="1"/>
  <c r="AF156" i="1"/>
  <c r="AF164" i="1"/>
  <c r="AF172" i="1"/>
  <c r="AF188" i="1"/>
  <c r="AF196" i="1"/>
  <c r="AF204" i="1"/>
  <c r="AF212" i="1"/>
  <c r="AF220" i="1"/>
  <c r="AF228" i="1"/>
  <c r="AF236" i="1"/>
  <c r="AF244" i="1"/>
  <c r="AF252" i="1"/>
  <c r="AF260" i="1"/>
  <c r="AF268" i="1"/>
  <c r="AF276" i="1"/>
  <c r="AF293" i="1"/>
  <c r="AF301" i="1"/>
  <c r="AF317" i="1"/>
  <c r="AF327" i="1"/>
  <c r="AF400" i="1"/>
  <c r="AF408" i="1"/>
  <c r="AF433" i="1"/>
  <c r="AF441" i="1"/>
  <c r="AF449" i="1"/>
  <c r="AF457" i="1"/>
  <c r="AF465" i="1"/>
  <c r="AF481" i="1"/>
  <c r="AF489" i="1"/>
  <c r="AF497" i="1"/>
  <c r="AF506" i="1"/>
  <c r="AF517" i="1"/>
  <c r="AF528" i="1"/>
  <c r="AF538" i="1"/>
  <c r="AF549" i="1"/>
  <c r="AF558" i="1"/>
  <c r="AF566" i="1"/>
  <c r="AF574" i="1"/>
  <c r="AF582" i="1"/>
  <c r="AF590" i="1"/>
  <c r="AF598" i="1"/>
  <c r="AF72" i="1"/>
  <c r="AF97" i="1"/>
  <c r="AF155" i="1"/>
  <c r="AF275" i="1"/>
  <c r="AF283" i="1"/>
  <c r="AF292" i="1"/>
  <c r="AF308" i="1"/>
  <c r="AF557" i="1"/>
  <c r="AF565" i="1"/>
  <c r="AF573" i="1"/>
  <c r="AF581" i="1"/>
  <c r="AF589" i="1"/>
  <c r="AF597" i="1"/>
  <c r="AF101" i="1"/>
  <c r="AF163" i="1"/>
  <c r="AF166" i="1"/>
  <c r="AF77" i="1"/>
  <c r="AF84" i="1"/>
  <c r="AF95" i="1"/>
  <c r="AF103" i="1"/>
  <c r="AF108" i="1"/>
  <c r="AF113" i="1"/>
  <c r="AF119" i="1"/>
  <c r="AF124" i="1"/>
  <c r="AF135" i="1"/>
  <c r="AF138" i="1"/>
  <c r="AF167" i="1"/>
  <c r="AF168" i="1"/>
  <c r="AF170" i="1"/>
  <c r="AF173" i="1"/>
  <c r="AF76" i="1"/>
  <c r="AF56" i="1"/>
  <c r="AF67" i="1"/>
  <c r="AF81" i="1"/>
  <c r="AF88" i="1"/>
  <c r="AF99" i="1"/>
  <c r="AF139" i="1"/>
  <c r="AF142" i="1"/>
  <c r="AF171" i="1"/>
  <c r="AF174" i="1"/>
  <c r="AF117" i="1"/>
  <c r="AF132" i="1"/>
  <c r="AF63" i="1"/>
  <c r="AF53" i="1"/>
  <c r="AF60" i="1"/>
  <c r="AF71" i="1"/>
  <c r="AF85" i="1"/>
  <c r="AF92" i="1"/>
  <c r="AF104" i="1"/>
  <c r="AF109" i="1"/>
  <c r="AF115" i="1"/>
  <c r="AF120" i="1"/>
  <c r="AF125" i="1"/>
  <c r="AF126" i="1"/>
  <c r="AF143" i="1"/>
  <c r="AF144" i="1"/>
  <c r="AF149" i="1"/>
  <c r="AF175" i="1"/>
  <c r="AF73" i="1"/>
  <c r="AF47" i="1"/>
  <c r="AF52" i="1"/>
  <c r="AF57" i="1"/>
  <c r="AF64" i="1"/>
  <c r="AF75" i="1"/>
  <c r="AF89" i="1"/>
  <c r="AF96" i="1"/>
  <c r="AF147" i="1"/>
  <c r="AF148" i="1"/>
  <c r="AF150" i="1"/>
  <c r="AF153" i="1"/>
  <c r="AF179" i="1"/>
  <c r="AF180" i="1"/>
  <c r="AF183" i="1"/>
  <c r="AF69" i="1"/>
  <c r="AF80" i="1"/>
  <c r="AF48" i="1"/>
  <c r="AF61" i="1"/>
  <c r="AF68" i="1"/>
  <c r="AF79" i="1"/>
  <c r="AF93" i="1"/>
  <c r="AF100" i="1"/>
  <c r="AF105" i="1"/>
  <c r="AF111" i="1"/>
  <c r="AF116" i="1"/>
  <c r="AF121" i="1"/>
  <c r="AF127" i="1"/>
  <c r="AF152" i="1"/>
  <c r="AF157" i="1"/>
  <c r="AF273" i="1"/>
  <c r="AF309" i="1"/>
  <c r="AF186" i="1"/>
  <c r="AF187" i="1"/>
  <c r="AF190" i="1"/>
  <c r="AF191" i="1"/>
  <c r="AF194" i="1"/>
  <c r="AF195" i="1"/>
  <c r="AF198" i="1"/>
  <c r="AF199" i="1"/>
  <c r="AF202" i="1"/>
  <c r="AF203" i="1"/>
  <c r="AF206" i="1"/>
  <c r="AF207" i="1"/>
  <c r="AF210" i="1"/>
  <c r="AF211" i="1"/>
  <c r="AF214" i="1"/>
  <c r="AF215" i="1"/>
  <c r="AF218" i="1"/>
  <c r="AF219" i="1"/>
  <c r="AF222" i="1"/>
  <c r="AF223" i="1"/>
  <c r="AF226" i="1"/>
  <c r="AF227" i="1"/>
  <c r="AF230" i="1"/>
  <c r="AF231" i="1"/>
  <c r="AF234" i="1"/>
  <c r="AF235" i="1"/>
  <c r="AF238" i="1"/>
  <c r="AF239" i="1"/>
  <c r="AF242" i="1"/>
  <c r="AF243" i="1"/>
  <c r="AF246" i="1"/>
  <c r="AF247" i="1"/>
  <c r="AF250" i="1"/>
  <c r="AF251" i="1"/>
  <c r="AF254" i="1"/>
  <c r="AF255" i="1"/>
  <c r="AF258" i="1"/>
  <c r="AF259" i="1"/>
  <c r="AF262" i="1"/>
  <c r="AF263" i="1"/>
  <c r="AF266" i="1"/>
  <c r="AF267" i="1"/>
  <c r="AF270" i="1"/>
  <c r="AF290" i="1"/>
  <c r="AF303" i="1"/>
  <c r="AF306" i="1"/>
  <c r="AF130" i="1"/>
  <c r="AF326" i="1"/>
  <c r="AF351" i="1"/>
  <c r="AF352" i="1"/>
  <c r="AF353" i="1"/>
  <c r="AF354" i="1"/>
  <c r="AF383" i="1"/>
  <c r="AF384" i="1"/>
  <c r="AF385" i="1"/>
  <c r="AF386" i="1"/>
  <c r="AF288" i="1"/>
  <c r="AF304" i="1"/>
  <c r="AF322" i="1"/>
  <c r="AF412" i="1"/>
  <c r="AF318" i="1"/>
  <c r="AF332" i="1"/>
  <c r="AF344" i="1"/>
  <c r="AF345" i="1"/>
  <c r="AF346" i="1"/>
  <c r="AF376" i="1"/>
  <c r="AF377" i="1"/>
  <c r="AF378" i="1"/>
  <c r="AF410" i="1"/>
  <c r="AF284" i="1"/>
  <c r="AF300" i="1"/>
  <c r="AF316" i="1"/>
  <c r="AF328" i="1"/>
  <c r="AF339" i="1"/>
  <c r="AF340" i="1"/>
  <c r="AF342" i="1"/>
  <c r="AF371" i="1"/>
  <c r="AF372" i="1"/>
  <c r="AF374" i="1"/>
  <c r="AF406" i="1"/>
  <c r="AF407" i="1"/>
  <c r="AF324" i="1"/>
  <c r="AF333" i="1"/>
  <c r="AF335" i="1"/>
  <c r="AF336" i="1"/>
  <c r="AF337" i="1"/>
  <c r="AF367" i="1"/>
  <c r="AF368" i="1"/>
  <c r="AF369" i="1"/>
  <c r="AF399" i="1"/>
  <c r="AF401" i="1"/>
  <c r="AF402" i="1"/>
  <c r="AF280" i="1"/>
  <c r="AF296" i="1"/>
  <c r="AF312" i="1"/>
  <c r="AF320" i="1"/>
  <c r="AF359" i="1"/>
  <c r="AF360" i="1"/>
  <c r="AF362" i="1"/>
  <c r="AF391" i="1"/>
  <c r="AF392" i="1"/>
  <c r="AF394" i="1"/>
  <c r="AF414" i="1"/>
  <c r="AF423" i="1"/>
  <c r="AF429" i="1"/>
  <c r="AF445" i="1"/>
  <c r="AF461" i="1"/>
  <c r="AF473" i="1"/>
  <c r="AF502" i="1"/>
  <c r="AF431" i="1"/>
  <c r="AF432" i="1"/>
  <c r="AF447" i="1"/>
  <c r="AF448" i="1"/>
  <c r="AF463" i="1"/>
  <c r="AF464" i="1"/>
  <c r="AF466" i="1"/>
  <c r="AF467" i="1"/>
  <c r="AF468" i="1"/>
  <c r="AF469" i="1"/>
  <c r="AF498" i="1"/>
  <c r="AF499" i="1"/>
  <c r="AF500" i="1"/>
  <c r="AF501" i="1"/>
  <c r="AF434" i="1"/>
  <c r="AF450" i="1"/>
  <c r="AF496" i="1"/>
  <c r="AF425" i="1"/>
  <c r="AF435" i="1"/>
  <c r="AF436" i="1"/>
  <c r="AF451" i="1"/>
  <c r="AF452" i="1"/>
  <c r="AF490" i="1"/>
  <c r="AF491" i="1"/>
  <c r="AF492" i="1"/>
  <c r="AF493" i="1"/>
  <c r="AF415" i="1"/>
  <c r="AF426" i="1"/>
  <c r="AF437" i="1"/>
  <c r="AF453" i="1"/>
  <c r="AF487" i="1"/>
  <c r="AF421" i="1"/>
  <c r="AF439" i="1"/>
  <c r="AF440" i="1"/>
  <c r="AF455" i="1"/>
  <c r="AF456" i="1"/>
  <c r="AF482" i="1"/>
  <c r="AF483" i="1"/>
  <c r="AF484" i="1"/>
  <c r="AF485" i="1"/>
  <c r="AF422" i="1"/>
  <c r="AF442" i="1"/>
  <c r="AF458" i="1"/>
  <c r="AF478" i="1"/>
  <c r="AF556" i="1"/>
  <c r="AF560" i="1"/>
  <c r="AF564" i="1"/>
  <c r="AF568" i="1"/>
  <c r="AF572" i="1"/>
  <c r="AF576" i="1"/>
  <c r="AF580" i="1"/>
  <c r="AF584" i="1"/>
  <c r="AF588" i="1"/>
  <c r="AF592" i="1"/>
  <c r="AF596" i="1"/>
  <c r="AF600" i="1"/>
  <c r="AF604" i="1"/>
  <c r="B55" i="67"/>
  <c r="D4" i="67"/>
  <c r="F55" i="67"/>
  <c r="E55" i="67"/>
  <c r="G5" i="67"/>
  <c r="G6" i="67" s="1"/>
  <c r="G7" i="67" s="1"/>
  <c r="G8" i="67" s="1"/>
  <c r="G9" i="67" s="1"/>
  <c r="G10" i="67" s="1"/>
  <c r="G11" i="67" s="1"/>
  <c r="G12" i="67" s="1"/>
  <c r="G13" i="67" s="1"/>
  <c r="G14" i="67" s="1"/>
  <c r="G15" i="67" s="1"/>
  <c r="G16" i="67" s="1"/>
  <c r="G17" i="67" s="1"/>
  <c r="G18" i="67" s="1"/>
  <c r="G19" i="67" s="1"/>
  <c r="G20" i="67" s="1"/>
  <c r="G21" i="67" s="1"/>
  <c r="G22" i="67" s="1"/>
  <c r="G23" i="67" s="1"/>
  <c r="G24" i="67" s="1"/>
  <c r="G25" i="67" s="1"/>
  <c r="G26" i="67" s="1"/>
  <c r="G27" i="67" s="1"/>
  <c r="G28" i="67" s="1"/>
  <c r="G29" i="67" s="1"/>
  <c r="G30" i="67" s="1"/>
  <c r="G31" i="67" s="1"/>
  <c r="G32" i="67" s="1"/>
  <c r="G33" i="67" s="1"/>
  <c r="G34" i="67" s="1"/>
  <c r="G35" i="67" s="1"/>
  <c r="G36" i="67" s="1"/>
  <c r="G37" i="67" s="1"/>
  <c r="G38" i="67" s="1"/>
  <c r="G39" i="67" s="1"/>
  <c r="G40" i="67" s="1"/>
  <c r="G41" i="67" s="1"/>
  <c r="G42" i="67" s="1"/>
  <c r="G43" i="67" s="1"/>
  <c r="G44" i="67" s="1"/>
  <c r="G45" i="67" s="1"/>
  <c r="G46" i="67" s="1"/>
  <c r="G47" i="67" s="1"/>
  <c r="G48" i="67" s="1"/>
  <c r="G49" i="67" s="1"/>
  <c r="G50" i="67" s="1"/>
  <c r="G51" i="67" s="1"/>
  <c r="G52" i="67" s="1"/>
  <c r="G53" i="67" s="1"/>
  <c r="G54" i="67" s="1"/>
  <c r="A5" i="67"/>
  <c r="A6" i="67" s="1"/>
  <c r="A7" i="67" s="1"/>
  <c r="A8" i="67" s="1"/>
  <c r="A9" i="67" s="1"/>
  <c r="A10" i="67" s="1"/>
  <c r="A11" i="67" s="1"/>
  <c r="A12" i="67" s="1"/>
  <c r="A13" i="67" s="1"/>
  <c r="A14" i="67" s="1"/>
  <c r="A15" i="67" s="1"/>
  <c r="A16" i="67" s="1"/>
  <c r="A17" i="67" s="1"/>
  <c r="A18" i="67" s="1"/>
  <c r="A19" i="67" s="1"/>
  <c r="A20" i="67" s="1"/>
  <c r="A21" i="67" s="1"/>
  <c r="A22" i="67" s="1"/>
  <c r="A23" i="67" s="1"/>
  <c r="A24" i="67" s="1"/>
  <c r="A25" i="67" s="1"/>
  <c r="A26" i="67" s="1"/>
  <c r="A27" i="67" s="1"/>
  <c r="A28" i="67" s="1"/>
  <c r="A29" i="67" s="1"/>
  <c r="A30" i="67" s="1"/>
  <c r="A31" i="67" s="1"/>
  <c r="A32" i="67" s="1"/>
  <c r="A33" i="67" s="1"/>
  <c r="A34" i="67" s="1"/>
  <c r="A35" i="67" s="1"/>
  <c r="A36" i="67" s="1"/>
  <c r="A37" i="67" s="1"/>
  <c r="A38" i="67" s="1"/>
  <c r="A39" i="67" s="1"/>
  <c r="A40" i="67" s="1"/>
  <c r="A41" i="67" s="1"/>
  <c r="A42" i="67" s="1"/>
  <c r="A43" i="67" s="1"/>
  <c r="A44" i="67" s="1"/>
  <c r="A45" i="67" s="1"/>
  <c r="A46" i="67" s="1"/>
  <c r="A47" i="67" s="1"/>
  <c r="A48" i="67" s="1"/>
  <c r="A49" i="67" s="1"/>
  <c r="A50" i="67" s="1"/>
  <c r="A51" i="67" s="1"/>
  <c r="A52" i="67" s="1"/>
  <c r="A53" i="67" s="1"/>
  <c r="A54" i="67" s="1"/>
  <c r="G55" i="67" l="1"/>
  <c r="C35" i="63" l="1"/>
  <c r="C37" i="63" s="1"/>
  <c r="G20" i="51" l="1"/>
  <c r="E20" i="51"/>
  <c r="G17" i="51"/>
  <c r="G16" i="51"/>
  <c r="E17" i="51"/>
  <c r="E16" i="51"/>
  <c r="G15" i="51"/>
  <c r="E15" i="51"/>
  <c r="G11" i="51"/>
  <c r="E11" i="51"/>
  <c r="AG5" i="1" l="1"/>
  <c r="AG605" i="1" s="1"/>
  <c r="AD605" i="1" s="1"/>
  <c r="AG603" i="1" l="1"/>
  <c r="AD603" i="1" s="1"/>
  <c r="AG599" i="1"/>
  <c r="AD599" i="1" s="1"/>
  <c r="AG595" i="1"/>
  <c r="AD595" i="1" s="1"/>
  <c r="AG591" i="1"/>
  <c r="AD591" i="1" s="1"/>
  <c r="AG587" i="1"/>
  <c r="AD587" i="1" s="1"/>
  <c r="AG583" i="1"/>
  <c r="AD583" i="1" s="1"/>
  <c r="AG579" i="1"/>
  <c r="AD579" i="1" s="1"/>
  <c r="AG575" i="1"/>
  <c r="AD575" i="1" s="1"/>
  <c r="AG571" i="1"/>
  <c r="AD571" i="1" s="1"/>
  <c r="AG567" i="1"/>
  <c r="AD567" i="1" s="1"/>
  <c r="AG563" i="1"/>
  <c r="AD563" i="1" s="1"/>
  <c r="AG559" i="1"/>
  <c r="AD559" i="1" s="1"/>
  <c r="AG555" i="1"/>
  <c r="AD555" i="1" s="1"/>
  <c r="AG551" i="1"/>
  <c r="AD551" i="1" s="1"/>
  <c r="AG547" i="1"/>
  <c r="AD547" i="1" s="1"/>
  <c r="AG543" i="1"/>
  <c r="AD543" i="1" s="1"/>
  <c r="AG539" i="1"/>
  <c r="AD539" i="1" s="1"/>
  <c r="AG535" i="1"/>
  <c r="AD535" i="1" s="1"/>
  <c r="AG531" i="1"/>
  <c r="AD531" i="1" s="1"/>
  <c r="AG527" i="1"/>
  <c r="AD527" i="1" s="1"/>
  <c r="AG523" i="1"/>
  <c r="AD523" i="1" s="1"/>
  <c r="AG519" i="1"/>
  <c r="AD519" i="1" s="1"/>
  <c r="AG515" i="1"/>
  <c r="AD515" i="1" s="1"/>
  <c r="AG511" i="1"/>
  <c r="AD511" i="1" s="1"/>
  <c r="AG507" i="1"/>
  <c r="AD507" i="1" s="1"/>
  <c r="AG503" i="1"/>
  <c r="AD503" i="1" s="1"/>
  <c r="AG604" i="1"/>
  <c r="AD604" i="1" s="1"/>
  <c r="AG600" i="1"/>
  <c r="AD600" i="1" s="1"/>
  <c r="AG596" i="1"/>
  <c r="AD596" i="1" s="1"/>
  <c r="AG592" i="1"/>
  <c r="AD592" i="1" s="1"/>
  <c r="AG588" i="1"/>
  <c r="AD588" i="1" s="1"/>
  <c r="AG584" i="1"/>
  <c r="AD584" i="1" s="1"/>
  <c r="AG580" i="1"/>
  <c r="AD580" i="1" s="1"/>
  <c r="AG576" i="1"/>
  <c r="AD576" i="1" s="1"/>
  <c r="AG572" i="1"/>
  <c r="AD572" i="1" s="1"/>
  <c r="AG568" i="1"/>
  <c r="AD568" i="1" s="1"/>
  <c r="AG564" i="1"/>
  <c r="AD564" i="1" s="1"/>
  <c r="AG560" i="1"/>
  <c r="AD560" i="1" s="1"/>
  <c r="AG556" i="1"/>
  <c r="AD556" i="1" s="1"/>
  <c r="AG552" i="1"/>
  <c r="AD552" i="1" s="1"/>
  <c r="AG548" i="1"/>
  <c r="AD548" i="1" s="1"/>
  <c r="AG544" i="1"/>
  <c r="AD544" i="1" s="1"/>
  <c r="AG540" i="1"/>
  <c r="AD540" i="1" s="1"/>
  <c r="AG536" i="1"/>
  <c r="AD536" i="1" s="1"/>
  <c r="AG532" i="1"/>
  <c r="AD532" i="1" s="1"/>
  <c r="AG528" i="1"/>
  <c r="AD528" i="1" s="1"/>
  <c r="AG524" i="1"/>
  <c r="AD524" i="1" s="1"/>
  <c r="AG520" i="1"/>
  <c r="AD520" i="1" s="1"/>
  <c r="AG516" i="1"/>
  <c r="AD516" i="1" s="1"/>
  <c r="AG512" i="1"/>
  <c r="AD512" i="1" s="1"/>
  <c r="AG508" i="1"/>
  <c r="AD508" i="1" s="1"/>
  <c r="AG504" i="1"/>
  <c r="AD504" i="1" s="1"/>
  <c r="AG601" i="1"/>
  <c r="AD601" i="1" s="1"/>
  <c r="AG597" i="1"/>
  <c r="AD597" i="1" s="1"/>
  <c r="AG593" i="1"/>
  <c r="AD593" i="1" s="1"/>
  <c r="AG589" i="1"/>
  <c r="AD589" i="1" s="1"/>
  <c r="AG585" i="1"/>
  <c r="AD585" i="1" s="1"/>
  <c r="AG581" i="1"/>
  <c r="AD581" i="1" s="1"/>
  <c r="AG577" i="1"/>
  <c r="AD577" i="1" s="1"/>
  <c r="AG573" i="1"/>
  <c r="AD573" i="1" s="1"/>
  <c r="AG569" i="1"/>
  <c r="AD569" i="1" s="1"/>
  <c r="AG565" i="1"/>
  <c r="AD565" i="1" s="1"/>
  <c r="AG561" i="1"/>
  <c r="AD561" i="1" s="1"/>
  <c r="AG557" i="1"/>
  <c r="AD557" i="1" s="1"/>
  <c r="AG553" i="1"/>
  <c r="AD553" i="1" s="1"/>
  <c r="AG549" i="1"/>
  <c r="AD549" i="1" s="1"/>
  <c r="AG545" i="1"/>
  <c r="AD545" i="1" s="1"/>
  <c r="AG541" i="1"/>
  <c r="AD541" i="1" s="1"/>
  <c r="AG537" i="1"/>
  <c r="AD537" i="1" s="1"/>
  <c r="AG533" i="1"/>
  <c r="AD533" i="1" s="1"/>
  <c r="AG529" i="1"/>
  <c r="AD529" i="1" s="1"/>
  <c r="AG525" i="1"/>
  <c r="AD525" i="1" s="1"/>
  <c r="AG521" i="1"/>
  <c r="AD521" i="1" s="1"/>
  <c r="AG517" i="1"/>
  <c r="AD517" i="1" s="1"/>
  <c r="AG513" i="1"/>
  <c r="AD513" i="1" s="1"/>
  <c r="AG509" i="1"/>
  <c r="AD509" i="1" s="1"/>
  <c r="AG505" i="1"/>
  <c r="AD505" i="1" s="1"/>
  <c r="AG602" i="1"/>
  <c r="AD602" i="1" s="1"/>
  <c r="AG598" i="1"/>
  <c r="AD598" i="1" s="1"/>
  <c r="AG594" i="1"/>
  <c r="AD594" i="1" s="1"/>
  <c r="AG590" i="1"/>
  <c r="AD590" i="1" s="1"/>
  <c r="AG586" i="1"/>
  <c r="AD586" i="1" s="1"/>
  <c r="AG582" i="1"/>
  <c r="AD582" i="1" s="1"/>
  <c r="AG578" i="1"/>
  <c r="AD578" i="1" s="1"/>
  <c r="AG574" i="1"/>
  <c r="AD574" i="1" s="1"/>
  <c r="AG570" i="1"/>
  <c r="AD570" i="1" s="1"/>
  <c r="AG566" i="1"/>
  <c r="AD566" i="1" s="1"/>
  <c r="AG562" i="1"/>
  <c r="AD562" i="1" s="1"/>
  <c r="AG558" i="1"/>
  <c r="AD558" i="1" s="1"/>
  <c r="AG554" i="1"/>
  <c r="AD554" i="1" s="1"/>
  <c r="AG550" i="1"/>
  <c r="AD550" i="1" s="1"/>
  <c r="AG546" i="1"/>
  <c r="AD546" i="1" s="1"/>
  <c r="AG542" i="1"/>
  <c r="AD542" i="1" s="1"/>
  <c r="AG538" i="1"/>
  <c r="AD538" i="1" s="1"/>
  <c r="AG534" i="1"/>
  <c r="AD534" i="1" s="1"/>
  <c r="AG530" i="1"/>
  <c r="AD530" i="1" s="1"/>
  <c r="AG526" i="1"/>
  <c r="AD526" i="1" s="1"/>
  <c r="AG522" i="1"/>
  <c r="AD522" i="1" s="1"/>
  <c r="AG518" i="1"/>
  <c r="AD518" i="1" s="1"/>
  <c r="AG514" i="1"/>
  <c r="AD514" i="1" s="1"/>
  <c r="AG510" i="1"/>
  <c r="AD510" i="1" s="1"/>
  <c r="AG506" i="1"/>
  <c r="AD506" i="1" s="1"/>
  <c r="AG502" i="1"/>
  <c r="AD502" i="1" s="1"/>
  <c r="AG499" i="1"/>
  <c r="AD499" i="1" s="1"/>
  <c r="AG495" i="1"/>
  <c r="AD495" i="1" s="1"/>
  <c r="AG491" i="1"/>
  <c r="AD491" i="1" s="1"/>
  <c r="AG487" i="1"/>
  <c r="AD487" i="1" s="1"/>
  <c r="AG483" i="1"/>
  <c r="AD483" i="1" s="1"/>
  <c r="AG479" i="1"/>
  <c r="AD479" i="1" s="1"/>
  <c r="AG475" i="1"/>
  <c r="AD475" i="1" s="1"/>
  <c r="AG471" i="1"/>
  <c r="AD471" i="1" s="1"/>
  <c r="AG467" i="1"/>
  <c r="AD467" i="1" s="1"/>
  <c r="AG463" i="1"/>
  <c r="AD463" i="1" s="1"/>
  <c r="AG459" i="1"/>
  <c r="AD459" i="1" s="1"/>
  <c r="AG455" i="1"/>
  <c r="AD455" i="1" s="1"/>
  <c r="AG451" i="1"/>
  <c r="AD451" i="1" s="1"/>
  <c r="AG447" i="1"/>
  <c r="AD447" i="1" s="1"/>
  <c r="AG443" i="1"/>
  <c r="AD443" i="1" s="1"/>
  <c r="AG439" i="1"/>
  <c r="AD439" i="1" s="1"/>
  <c r="AG435" i="1"/>
  <c r="AD435" i="1" s="1"/>
  <c r="AG431" i="1"/>
  <c r="AD431" i="1" s="1"/>
  <c r="AG427" i="1"/>
  <c r="AD427" i="1" s="1"/>
  <c r="AG423" i="1"/>
  <c r="AD423" i="1" s="1"/>
  <c r="AG419" i="1"/>
  <c r="AD419" i="1" s="1"/>
  <c r="AG415" i="1"/>
  <c r="AD415" i="1" s="1"/>
  <c r="AG411" i="1"/>
  <c r="AD411" i="1" s="1"/>
  <c r="AG500" i="1"/>
  <c r="AD500" i="1" s="1"/>
  <c r="AG496" i="1"/>
  <c r="AD496" i="1" s="1"/>
  <c r="AG492" i="1"/>
  <c r="AD492" i="1" s="1"/>
  <c r="AG488" i="1"/>
  <c r="AD488" i="1" s="1"/>
  <c r="AG484" i="1"/>
  <c r="AD484" i="1" s="1"/>
  <c r="AG480" i="1"/>
  <c r="AD480" i="1" s="1"/>
  <c r="AG476" i="1"/>
  <c r="AD476" i="1" s="1"/>
  <c r="AG472" i="1"/>
  <c r="AD472" i="1" s="1"/>
  <c r="AG468" i="1"/>
  <c r="AD468" i="1" s="1"/>
  <c r="AG501" i="1"/>
  <c r="AD501" i="1" s="1"/>
  <c r="AG497" i="1"/>
  <c r="AD497" i="1" s="1"/>
  <c r="AG493" i="1"/>
  <c r="AD493" i="1" s="1"/>
  <c r="AG489" i="1"/>
  <c r="AD489" i="1" s="1"/>
  <c r="AG485" i="1"/>
  <c r="AD485" i="1" s="1"/>
  <c r="AG481" i="1"/>
  <c r="AD481" i="1" s="1"/>
  <c r="AG477" i="1"/>
  <c r="AD477" i="1" s="1"/>
  <c r="AG473" i="1"/>
  <c r="AD473" i="1" s="1"/>
  <c r="AG469" i="1"/>
  <c r="AD469" i="1" s="1"/>
  <c r="AG465" i="1"/>
  <c r="AD465" i="1" s="1"/>
  <c r="AG461" i="1"/>
  <c r="AD461" i="1" s="1"/>
  <c r="AG457" i="1"/>
  <c r="AD457" i="1" s="1"/>
  <c r="AG453" i="1"/>
  <c r="AD453" i="1" s="1"/>
  <c r="AG449" i="1"/>
  <c r="AD449" i="1" s="1"/>
  <c r="AG445" i="1"/>
  <c r="AD445" i="1" s="1"/>
  <c r="AG441" i="1"/>
  <c r="AD441" i="1" s="1"/>
  <c r="AG437" i="1"/>
  <c r="AD437" i="1" s="1"/>
  <c r="AG433" i="1"/>
  <c r="AD433" i="1" s="1"/>
  <c r="AG429" i="1"/>
  <c r="AD429" i="1" s="1"/>
  <c r="AG425" i="1"/>
  <c r="AD425" i="1" s="1"/>
  <c r="AG421" i="1"/>
  <c r="AD421" i="1" s="1"/>
  <c r="AG417" i="1"/>
  <c r="AD417" i="1" s="1"/>
  <c r="AG413" i="1"/>
  <c r="AD413" i="1" s="1"/>
  <c r="AG409" i="1"/>
  <c r="AD409" i="1" s="1"/>
  <c r="AG405" i="1"/>
  <c r="AD405" i="1" s="1"/>
  <c r="AG401" i="1"/>
  <c r="AD401" i="1" s="1"/>
  <c r="AG474" i="1"/>
  <c r="AD474" i="1" s="1"/>
  <c r="AG460" i="1"/>
  <c r="AD460" i="1" s="1"/>
  <c r="AG444" i="1"/>
  <c r="AD444" i="1" s="1"/>
  <c r="AG428" i="1"/>
  <c r="AD428" i="1" s="1"/>
  <c r="AG408" i="1"/>
  <c r="AD408" i="1" s="1"/>
  <c r="AG478" i="1"/>
  <c r="AD478" i="1" s="1"/>
  <c r="AG458" i="1"/>
  <c r="AD458" i="1" s="1"/>
  <c r="AG442" i="1"/>
  <c r="AD442" i="1" s="1"/>
  <c r="AG422" i="1"/>
  <c r="AD422" i="1" s="1"/>
  <c r="AG416" i="1"/>
  <c r="AD416" i="1" s="1"/>
  <c r="AG396" i="1"/>
  <c r="AD396" i="1" s="1"/>
  <c r="AG392" i="1"/>
  <c r="AD392" i="1" s="1"/>
  <c r="AG388" i="1"/>
  <c r="AD388" i="1" s="1"/>
  <c r="AG384" i="1"/>
  <c r="AD384" i="1" s="1"/>
  <c r="AG380" i="1"/>
  <c r="AD380" i="1" s="1"/>
  <c r="AG376" i="1"/>
  <c r="AD376" i="1" s="1"/>
  <c r="AG372" i="1"/>
  <c r="AD372" i="1" s="1"/>
  <c r="AG368" i="1"/>
  <c r="AD368" i="1" s="1"/>
  <c r="AG364" i="1"/>
  <c r="AD364" i="1" s="1"/>
  <c r="AG360" i="1"/>
  <c r="AD360" i="1" s="1"/>
  <c r="AG356" i="1"/>
  <c r="AD356" i="1" s="1"/>
  <c r="AG352" i="1"/>
  <c r="AD352" i="1" s="1"/>
  <c r="AG348" i="1"/>
  <c r="AD348" i="1" s="1"/>
  <c r="AG344" i="1"/>
  <c r="AD344" i="1" s="1"/>
  <c r="AG340" i="1"/>
  <c r="AD340" i="1" s="1"/>
  <c r="AG336" i="1"/>
  <c r="AD336" i="1" s="1"/>
  <c r="AG332" i="1"/>
  <c r="AD332" i="1" s="1"/>
  <c r="AG328" i="1"/>
  <c r="AD328" i="1" s="1"/>
  <c r="AG324" i="1"/>
  <c r="AD324" i="1" s="1"/>
  <c r="AG320" i="1"/>
  <c r="AD320" i="1" s="1"/>
  <c r="AG316" i="1"/>
  <c r="AD316" i="1" s="1"/>
  <c r="AG312" i="1"/>
  <c r="AD312" i="1" s="1"/>
  <c r="AG308" i="1"/>
  <c r="AD308" i="1" s="1"/>
  <c r="AG304" i="1"/>
  <c r="AD304" i="1" s="1"/>
  <c r="AG300" i="1"/>
  <c r="AD300" i="1" s="1"/>
  <c r="AG296" i="1"/>
  <c r="AD296" i="1" s="1"/>
  <c r="AG292" i="1"/>
  <c r="AD292" i="1" s="1"/>
  <c r="AG288" i="1"/>
  <c r="AD288" i="1" s="1"/>
  <c r="AG284" i="1"/>
  <c r="AD284" i="1" s="1"/>
  <c r="AG280" i="1"/>
  <c r="AD280" i="1" s="1"/>
  <c r="AG276" i="1"/>
  <c r="AD276" i="1" s="1"/>
  <c r="AG272" i="1"/>
  <c r="AD272" i="1" s="1"/>
  <c r="AG482" i="1"/>
  <c r="AD482" i="1" s="1"/>
  <c r="AG456" i="1"/>
  <c r="AD456" i="1" s="1"/>
  <c r="AG440" i="1"/>
  <c r="AD440" i="1" s="1"/>
  <c r="AG406" i="1"/>
  <c r="AD406" i="1" s="1"/>
  <c r="AG403" i="1"/>
  <c r="AD403" i="1" s="1"/>
  <c r="AG400" i="1"/>
  <c r="AD400" i="1" s="1"/>
  <c r="AG486" i="1"/>
  <c r="AD486" i="1" s="1"/>
  <c r="AG454" i="1"/>
  <c r="AD454" i="1" s="1"/>
  <c r="AG438" i="1"/>
  <c r="AD438" i="1" s="1"/>
  <c r="AG426" i="1"/>
  <c r="AD426" i="1" s="1"/>
  <c r="AG420" i="1"/>
  <c r="AD420" i="1" s="1"/>
  <c r="AG397" i="1"/>
  <c r="AD397" i="1" s="1"/>
  <c r="AG393" i="1"/>
  <c r="AD393" i="1" s="1"/>
  <c r="AG389" i="1"/>
  <c r="AD389" i="1" s="1"/>
  <c r="AG385" i="1"/>
  <c r="AD385" i="1" s="1"/>
  <c r="AG381" i="1"/>
  <c r="AD381" i="1" s="1"/>
  <c r="AG377" i="1"/>
  <c r="AD377" i="1" s="1"/>
  <c r="AG373" i="1"/>
  <c r="AD373" i="1" s="1"/>
  <c r="AG369" i="1"/>
  <c r="AD369" i="1" s="1"/>
  <c r="AG365" i="1"/>
  <c r="AD365" i="1" s="1"/>
  <c r="AG361" i="1"/>
  <c r="AD361" i="1" s="1"/>
  <c r="AG357" i="1"/>
  <c r="AD357" i="1" s="1"/>
  <c r="AG353" i="1"/>
  <c r="AD353" i="1" s="1"/>
  <c r="AG349" i="1"/>
  <c r="AD349" i="1" s="1"/>
  <c r="AG345" i="1"/>
  <c r="AD345" i="1" s="1"/>
  <c r="AG341" i="1"/>
  <c r="AD341" i="1" s="1"/>
  <c r="AG337" i="1"/>
  <c r="AD337" i="1" s="1"/>
  <c r="AG333" i="1"/>
  <c r="AD333" i="1" s="1"/>
  <c r="AG329" i="1"/>
  <c r="AD329" i="1" s="1"/>
  <c r="AG325" i="1"/>
  <c r="AD325" i="1" s="1"/>
  <c r="AG321" i="1"/>
  <c r="AD321" i="1" s="1"/>
  <c r="AG317" i="1"/>
  <c r="AD317" i="1" s="1"/>
  <c r="AG313" i="1"/>
  <c r="AD313" i="1" s="1"/>
  <c r="AG309" i="1"/>
  <c r="AD309" i="1" s="1"/>
  <c r="AG305" i="1"/>
  <c r="AD305" i="1" s="1"/>
  <c r="AG301" i="1"/>
  <c r="AD301" i="1" s="1"/>
  <c r="AG297" i="1"/>
  <c r="AD297" i="1" s="1"/>
  <c r="AG293" i="1"/>
  <c r="AD293" i="1" s="1"/>
  <c r="AG289" i="1"/>
  <c r="AD289" i="1" s="1"/>
  <c r="AG285" i="1"/>
  <c r="AD285" i="1" s="1"/>
  <c r="AG281" i="1"/>
  <c r="AD281" i="1" s="1"/>
  <c r="AG277" i="1"/>
  <c r="AD277" i="1" s="1"/>
  <c r="AG273" i="1"/>
  <c r="AD273" i="1" s="1"/>
  <c r="AG490" i="1"/>
  <c r="AD490" i="1" s="1"/>
  <c r="AG452" i="1"/>
  <c r="AD452" i="1" s="1"/>
  <c r="AG436" i="1"/>
  <c r="AD436" i="1" s="1"/>
  <c r="AG412" i="1"/>
  <c r="AD412" i="1" s="1"/>
  <c r="AG494" i="1"/>
  <c r="AD494" i="1" s="1"/>
  <c r="AG450" i="1"/>
  <c r="AD450" i="1" s="1"/>
  <c r="AG434" i="1"/>
  <c r="AD434" i="1" s="1"/>
  <c r="AG424" i="1"/>
  <c r="AD424" i="1" s="1"/>
  <c r="AG410" i="1"/>
  <c r="AD410" i="1" s="1"/>
  <c r="AG407" i="1"/>
  <c r="AD407" i="1" s="1"/>
  <c r="AG404" i="1"/>
  <c r="AD404" i="1" s="1"/>
  <c r="AG398" i="1"/>
  <c r="AD398" i="1" s="1"/>
  <c r="AG394" i="1"/>
  <c r="AD394" i="1" s="1"/>
  <c r="AG390" i="1"/>
  <c r="AD390" i="1" s="1"/>
  <c r="AG386" i="1"/>
  <c r="AD386" i="1" s="1"/>
  <c r="AG382" i="1"/>
  <c r="AD382" i="1" s="1"/>
  <c r="AG378" i="1"/>
  <c r="AD378" i="1" s="1"/>
  <c r="AG374" i="1"/>
  <c r="AD374" i="1" s="1"/>
  <c r="AG370" i="1"/>
  <c r="AD370" i="1" s="1"/>
  <c r="AG366" i="1"/>
  <c r="AD366" i="1" s="1"/>
  <c r="AG362" i="1"/>
  <c r="AD362" i="1" s="1"/>
  <c r="AG358" i="1"/>
  <c r="AD358" i="1" s="1"/>
  <c r="AG354" i="1"/>
  <c r="AD354" i="1" s="1"/>
  <c r="AG350" i="1"/>
  <c r="AD350" i="1" s="1"/>
  <c r="AG346" i="1"/>
  <c r="AD346" i="1" s="1"/>
  <c r="AG342" i="1"/>
  <c r="AD342" i="1" s="1"/>
  <c r="AG338" i="1"/>
  <c r="AD338" i="1" s="1"/>
  <c r="AG334" i="1"/>
  <c r="AD334" i="1" s="1"/>
  <c r="AG330" i="1"/>
  <c r="AD330" i="1" s="1"/>
  <c r="AG326" i="1"/>
  <c r="AD326" i="1" s="1"/>
  <c r="AG322" i="1"/>
  <c r="AD322" i="1" s="1"/>
  <c r="AG318" i="1"/>
  <c r="AD318" i="1" s="1"/>
  <c r="AG498" i="1"/>
  <c r="AD498" i="1" s="1"/>
  <c r="AG466" i="1"/>
  <c r="AD466" i="1" s="1"/>
  <c r="AG464" i="1"/>
  <c r="AD464" i="1" s="1"/>
  <c r="AG448" i="1"/>
  <c r="AD448" i="1" s="1"/>
  <c r="AG432" i="1"/>
  <c r="AD432" i="1" s="1"/>
  <c r="AG414" i="1"/>
  <c r="AD414" i="1" s="1"/>
  <c r="AG430" i="1"/>
  <c r="AD430" i="1" s="1"/>
  <c r="AG387" i="1"/>
  <c r="AD387" i="1" s="1"/>
  <c r="AG355" i="1"/>
  <c r="AD355" i="1" s="1"/>
  <c r="AG269" i="1"/>
  <c r="AD269" i="1" s="1"/>
  <c r="AG265" i="1"/>
  <c r="AD265" i="1" s="1"/>
  <c r="AG261" i="1"/>
  <c r="AD261" i="1" s="1"/>
  <c r="AG257" i="1"/>
  <c r="AD257" i="1" s="1"/>
  <c r="AG253" i="1"/>
  <c r="AD253" i="1" s="1"/>
  <c r="AG249" i="1"/>
  <c r="AD249" i="1" s="1"/>
  <c r="AG245" i="1"/>
  <c r="AD245" i="1" s="1"/>
  <c r="AG241" i="1"/>
  <c r="AD241" i="1" s="1"/>
  <c r="AG237" i="1"/>
  <c r="AD237" i="1" s="1"/>
  <c r="AG233" i="1"/>
  <c r="AD233" i="1" s="1"/>
  <c r="AG229" i="1"/>
  <c r="AD229" i="1" s="1"/>
  <c r="AG225" i="1"/>
  <c r="AD225" i="1" s="1"/>
  <c r="AG221" i="1"/>
  <c r="AD221" i="1" s="1"/>
  <c r="AG217" i="1"/>
  <c r="AD217" i="1" s="1"/>
  <c r="AG213" i="1"/>
  <c r="AD213" i="1" s="1"/>
  <c r="AG209" i="1"/>
  <c r="AD209" i="1" s="1"/>
  <c r="AG205" i="1"/>
  <c r="AD205" i="1" s="1"/>
  <c r="AG201" i="1"/>
  <c r="AD201" i="1" s="1"/>
  <c r="AG197" i="1"/>
  <c r="AD197" i="1" s="1"/>
  <c r="AG193" i="1"/>
  <c r="AD193" i="1" s="1"/>
  <c r="AG189" i="1"/>
  <c r="AD189" i="1" s="1"/>
  <c r="AG185" i="1"/>
  <c r="AD185" i="1" s="1"/>
  <c r="AG181" i="1"/>
  <c r="AD181" i="1" s="1"/>
  <c r="AG177" i="1"/>
  <c r="AD177" i="1" s="1"/>
  <c r="AG173" i="1"/>
  <c r="AD173" i="1" s="1"/>
  <c r="AG169" i="1"/>
  <c r="AD169" i="1" s="1"/>
  <c r="AG165" i="1"/>
  <c r="AD165" i="1" s="1"/>
  <c r="AG161" i="1"/>
  <c r="AD161" i="1" s="1"/>
  <c r="AG157" i="1"/>
  <c r="AD157" i="1" s="1"/>
  <c r="AG153" i="1"/>
  <c r="AD153" i="1" s="1"/>
  <c r="AG149" i="1"/>
  <c r="AD149" i="1" s="1"/>
  <c r="AG145" i="1"/>
  <c r="AD145" i="1" s="1"/>
  <c r="AG141" i="1"/>
  <c r="AD141" i="1" s="1"/>
  <c r="AG137" i="1"/>
  <c r="AD137" i="1" s="1"/>
  <c r="AG470" i="1"/>
  <c r="AD470" i="1" s="1"/>
  <c r="AG418" i="1"/>
  <c r="AD418" i="1" s="1"/>
  <c r="AG391" i="1"/>
  <c r="AD391" i="1" s="1"/>
  <c r="AG359" i="1"/>
  <c r="AD359" i="1" s="1"/>
  <c r="AG314" i="1"/>
  <c r="AD314" i="1" s="1"/>
  <c r="AG303" i="1"/>
  <c r="AD303" i="1" s="1"/>
  <c r="AG298" i="1"/>
  <c r="AD298" i="1" s="1"/>
  <c r="AG287" i="1"/>
  <c r="AD287" i="1" s="1"/>
  <c r="AG282" i="1"/>
  <c r="AD282" i="1" s="1"/>
  <c r="AG462" i="1"/>
  <c r="AD462" i="1" s="1"/>
  <c r="AG395" i="1"/>
  <c r="AD395" i="1" s="1"/>
  <c r="AG363" i="1"/>
  <c r="AD363" i="1" s="1"/>
  <c r="AG270" i="1"/>
  <c r="AD270" i="1" s="1"/>
  <c r="AG266" i="1"/>
  <c r="AD266" i="1" s="1"/>
  <c r="AG262" i="1"/>
  <c r="AD262" i="1" s="1"/>
  <c r="AG258" i="1"/>
  <c r="AD258" i="1" s="1"/>
  <c r="AG254" i="1"/>
  <c r="AD254" i="1" s="1"/>
  <c r="AG250" i="1"/>
  <c r="AD250" i="1" s="1"/>
  <c r="AG246" i="1"/>
  <c r="AD246" i="1" s="1"/>
  <c r="AG242" i="1"/>
  <c r="AD242" i="1" s="1"/>
  <c r="AG238" i="1"/>
  <c r="AD238" i="1" s="1"/>
  <c r="AG234" i="1"/>
  <c r="AD234" i="1" s="1"/>
  <c r="AG230" i="1"/>
  <c r="AD230" i="1" s="1"/>
  <c r="AG226" i="1"/>
  <c r="AD226" i="1" s="1"/>
  <c r="AG222" i="1"/>
  <c r="AD222" i="1" s="1"/>
  <c r="AG218" i="1"/>
  <c r="AD218" i="1" s="1"/>
  <c r="AG214" i="1"/>
  <c r="AD214" i="1" s="1"/>
  <c r="AG210" i="1"/>
  <c r="AD210" i="1" s="1"/>
  <c r="AG206" i="1"/>
  <c r="AD206" i="1" s="1"/>
  <c r="AG202" i="1"/>
  <c r="AD202" i="1" s="1"/>
  <c r="AG198" i="1"/>
  <c r="AD198" i="1" s="1"/>
  <c r="AG194" i="1"/>
  <c r="AD194" i="1" s="1"/>
  <c r="AG190" i="1"/>
  <c r="AD190" i="1" s="1"/>
  <c r="AG186" i="1"/>
  <c r="AD186" i="1" s="1"/>
  <c r="AG182" i="1"/>
  <c r="AD182" i="1" s="1"/>
  <c r="AG178" i="1"/>
  <c r="AD178" i="1" s="1"/>
  <c r="AG174" i="1"/>
  <c r="AD174" i="1" s="1"/>
  <c r="AG170" i="1"/>
  <c r="AD170" i="1" s="1"/>
  <c r="AG166" i="1"/>
  <c r="AD166" i="1" s="1"/>
  <c r="AG162" i="1"/>
  <c r="AD162" i="1" s="1"/>
  <c r="AG158" i="1"/>
  <c r="AD158" i="1" s="1"/>
  <c r="AG154" i="1"/>
  <c r="AD154" i="1" s="1"/>
  <c r="AG150" i="1"/>
  <c r="AD150" i="1" s="1"/>
  <c r="AG146" i="1"/>
  <c r="AD146" i="1" s="1"/>
  <c r="AG142" i="1"/>
  <c r="AD142" i="1" s="1"/>
  <c r="AG138" i="1"/>
  <c r="AD138" i="1" s="1"/>
  <c r="AG134" i="1"/>
  <c r="AD134" i="1" s="1"/>
  <c r="AG130" i="1"/>
  <c r="AD130" i="1" s="1"/>
  <c r="AG402" i="1"/>
  <c r="AD402" i="1" s="1"/>
  <c r="AG399" i="1"/>
  <c r="AD399" i="1" s="1"/>
  <c r="AG367" i="1"/>
  <c r="AD367" i="1" s="1"/>
  <c r="AG335" i="1"/>
  <c r="AD335" i="1" s="1"/>
  <c r="AG319" i="1"/>
  <c r="AD319" i="1" s="1"/>
  <c r="AG307" i="1"/>
  <c r="AD307" i="1" s="1"/>
  <c r="AG302" i="1"/>
  <c r="AD302" i="1" s="1"/>
  <c r="AG291" i="1"/>
  <c r="AD291" i="1" s="1"/>
  <c r="AG286" i="1"/>
  <c r="AD286" i="1" s="1"/>
  <c r="AG275" i="1"/>
  <c r="AD275" i="1" s="1"/>
  <c r="AG371" i="1"/>
  <c r="AD371" i="1" s="1"/>
  <c r="AG339" i="1"/>
  <c r="AD339" i="1" s="1"/>
  <c r="AG323" i="1"/>
  <c r="AD323" i="1" s="1"/>
  <c r="AG267" i="1"/>
  <c r="AD267" i="1" s="1"/>
  <c r="AG263" i="1"/>
  <c r="AD263" i="1" s="1"/>
  <c r="AG259" i="1"/>
  <c r="AD259" i="1" s="1"/>
  <c r="AG255" i="1"/>
  <c r="AD255" i="1" s="1"/>
  <c r="AG251" i="1"/>
  <c r="AD251" i="1" s="1"/>
  <c r="AG247" i="1"/>
  <c r="AD247" i="1" s="1"/>
  <c r="AG243" i="1"/>
  <c r="AD243" i="1" s="1"/>
  <c r="AG239" i="1"/>
  <c r="AD239" i="1" s="1"/>
  <c r="AG235" i="1"/>
  <c r="AD235" i="1" s="1"/>
  <c r="AG231" i="1"/>
  <c r="AD231" i="1" s="1"/>
  <c r="AG227" i="1"/>
  <c r="AD227" i="1" s="1"/>
  <c r="AG223" i="1"/>
  <c r="AD223" i="1" s="1"/>
  <c r="AG219" i="1"/>
  <c r="AD219" i="1" s="1"/>
  <c r="AG215" i="1"/>
  <c r="AD215" i="1" s="1"/>
  <c r="AG211" i="1"/>
  <c r="AD211" i="1" s="1"/>
  <c r="AG207" i="1"/>
  <c r="AD207" i="1" s="1"/>
  <c r="AG203" i="1"/>
  <c r="AD203" i="1" s="1"/>
  <c r="AG199" i="1"/>
  <c r="AD199" i="1" s="1"/>
  <c r="AG195" i="1"/>
  <c r="AD195" i="1" s="1"/>
  <c r="AG191" i="1"/>
  <c r="AD191" i="1" s="1"/>
  <c r="AG187" i="1"/>
  <c r="AD187" i="1" s="1"/>
  <c r="AG183" i="1"/>
  <c r="AD183" i="1" s="1"/>
  <c r="AG179" i="1"/>
  <c r="AD179" i="1" s="1"/>
  <c r="AG175" i="1"/>
  <c r="AD175" i="1" s="1"/>
  <c r="AG171" i="1"/>
  <c r="AD171" i="1" s="1"/>
  <c r="AG167" i="1"/>
  <c r="AD167" i="1" s="1"/>
  <c r="AG163" i="1"/>
  <c r="AD163" i="1" s="1"/>
  <c r="AG159" i="1"/>
  <c r="AD159" i="1" s="1"/>
  <c r="AG155" i="1"/>
  <c r="AD155" i="1" s="1"/>
  <c r="AG151" i="1"/>
  <c r="AD151" i="1" s="1"/>
  <c r="AG147" i="1"/>
  <c r="AD147" i="1" s="1"/>
  <c r="AG143" i="1"/>
  <c r="AD143" i="1" s="1"/>
  <c r="AG139" i="1"/>
  <c r="AD139" i="1" s="1"/>
  <c r="AG135" i="1"/>
  <c r="AD135" i="1" s="1"/>
  <c r="AG131" i="1"/>
  <c r="AD131" i="1" s="1"/>
  <c r="AG446" i="1"/>
  <c r="AD446" i="1" s="1"/>
  <c r="AG375" i="1"/>
  <c r="AD375" i="1" s="1"/>
  <c r="AG343" i="1"/>
  <c r="AD343" i="1" s="1"/>
  <c r="AG327" i="1"/>
  <c r="AD327" i="1" s="1"/>
  <c r="AG311" i="1"/>
  <c r="AD311" i="1" s="1"/>
  <c r="AG306" i="1"/>
  <c r="AD306" i="1" s="1"/>
  <c r="AG295" i="1"/>
  <c r="AD295" i="1" s="1"/>
  <c r="AG290" i="1"/>
  <c r="AD290" i="1" s="1"/>
  <c r="AG279" i="1"/>
  <c r="AD279" i="1" s="1"/>
  <c r="AG271" i="1"/>
  <c r="AD271" i="1" s="1"/>
  <c r="AG379" i="1"/>
  <c r="AD379" i="1" s="1"/>
  <c r="AG347" i="1"/>
  <c r="AD347" i="1" s="1"/>
  <c r="AG331" i="1"/>
  <c r="AD331" i="1" s="1"/>
  <c r="AG268" i="1"/>
  <c r="AD268" i="1" s="1"/>
  <c r="AG264" i="1"/>
  <c r="AD264" i="1" s="1"/>
  <c r="AG260" i="1"/>
  <c r="AD260" i="1" s="1"/>
  <c r="AG256" i="1"/>
  <c r="AD256" i="1" s="1"/>
  <c r="AG252" i="1"/>
  <c r="AD252" i="1" s="1"/>
  <c r="AG248" i="1"/>
  <c r="AD248" i="1" s="1"/>
  <c r="AG244" i="1"/>
  <c r="AD244" i="1" s="1"/>
  <c r="AG240" i="1"/>
  <c r="AD240" i="1" s="1"/>
  <c r="AG236" i="1"/>
  <c r="AD236" i="1" s="1"/>
  <c r="AG232" i="1"/>
  <c r="AD232" i="1" s="1"/>
  <c r="AG228" i="1"/>
  <c r="AD228" i="1" s="1"/>
  <c r="AG224" i="1"/>
  <c r="AD224" i="1" s="1"/>
  <c r="AG220" i="1"/>
  <c r="AD220" i="1" s="1"/>
  <c r="AG216" i="1"/>
  <c r="AD216" i="1" s="1"/>
  <c r="AG212" i="1"/>
  <c r="AD212" i="1" s="1"/>
  <c r="AG208" i="1"/>
  <c r="AD208" i="1" s="1"/>
  <c r="AG204" i="1"/>
  <c r="AD204" i="1" s="1"/>
  <c r="AG200" i="1"/>
  <c r="AD200" i="1" s="1"/>
  <c r="AG196" i="1"/>
  <c r="AD196" i="1" s="1"/>
  <c r="AG192" i="1"/>
  <c r="AD192" i="1" s="1"/>
  <c r="AG188" i="1"/>
  <c r="AD188" i="1" s="1"/>
  <c r="AG184" i="1"/>
  <c r="AD184" i="1" s="1"/>
  <c r="AG180" i="1"/>
  <c r="AD180" i="1" s="1"/>
  <c r="AG176" i="1"/>
  <c r="AD176" i="1" s="1"/>
  <c r="AG172" i="1"/>
  <c r="AD172" i="1" s="1"/>
  <c r="AG168" i="1"/>
  <c r="AD168" i="1" s="1"/>
  <c r="AG164" i="1"/>
  <c r="AD164" i="1" s="1"/>
  <c r="AG160" i="1"/>
  <c r="AD160" i="1" s="1"/>
  <c r="AG156" i="1"/>
  <c r="AD156" i="1" s="1"/>
  <c r="AG152" i="1"/>
  <c r="AD152" i="1" s="1"/>
  <c r="AG148" i="1"/>
  <c r="AD148" i="1" s="1"/>
  <c r="AG144" i="1"/>
  <c r="AD144" i="1" s="1"/>
  <c r="AG140" i="1"/>
  <c r="AD140" i="1" s="1"/>
  <c r="AG136" i="1"/>
  <c r="AD136" i="1" s="1"/>
  <c r="AG132" i="1"/>
  <c r="AD132" i="1" s="1"/>
  <c r="AG128" i="1"/>
  <c r="AD128" i="1" s="1"/>
  <c r="AG383" i="1"/>
  <c r="AD383" i="1" s="1"/>
  <c r="AG315" i="1"/>
  <c r="AD315" i="1" s="1"/>
  <c r="AG278" i="1"/>
  <c r="AD278" i="1" s="1"/>
  <c r="AG72" i="1"/>
  <c r="AD72" i="1" s="1"/>
  <c r="AG68" i="1"/>
  <c r="AD68" i="1" s="1"/>
  <c r="AG64" i="1"/>
  <c r="AD64" i="1" s="1"/>
  <c r="AG60" i="1"/>
  <c r="AD60" i="1" s="1"/>
  <c r="AG121" i="1"/>
  <c r="AD121" i="1" s="1"/>
  <c r="AG101" i="1"/>
  <c r="AD101" i="1" s="1"/>
  <c r="AG299" i="1"/>
  <c r="AD299" i="1" s="1"/>
  <c r="AG133" i="1"/>
  <c r="AD133" i="1" s="1"/>
  <c r="AG124" i="1"/>
  <c r="AD124" i="1" s="1"/>
  <c r="AG120" i="1"/>
  <c r="AD120" i="1" s="1"/>
  <c r="AG116" i="1"/>
  <c r="AD116" i="1" s="1"/>
  <c r="AG112" i="1"/>
  <c r="AD112" i="1" s="1"/>
  <c r="AG108" i="1"/>
  <c r="AD108" i="1" s="1"/>
  <c r="AG104" i="1"/>
  <c r="AD104" i="1" s="1"/>
  <c r="AG100" i="1"/>
  <c r="AD100" i="1" s="1"/>
  <c r="AG96" i="1"/>
  <c r="AD96" i="1" s="1"/>
  <c r="AG92" i="1"/>
  <c r="AD92" i="1" s="1"/>
  <c r="AG88" i="1"/>
  <c r="AD88" i="1" s="1"/>
  <c r="AG84" i="1"/>
  <c r="AD84" i="1" s="1"/>
  <c r="AG80" i="1"/>
  <c r="AD80" i="1" s="1"/>
  <c r="AG76" i="1"/>
  <c r="AD76" i="1" s="1"/>
  <c r="AG56" i="1"/>
  <c r="AD56" i="1" s="1"/>
  <c r="AG52" i="1"/>
  <c r="AD52" i="1" s="1"/>
  <c r="AG48" i="1"/>
  <c r="AD48" i="1" s="1"/>
  <c r="AG113" i="1"/>
  <c r="AD113" i="1" s="1"/>
  <c r="AG283" i="1"/>
  <c r="AD283" i="1" s="1"/>
  <c r="AG127" i="1"/>
  <c r="AD127" i="1" s="1"/>
  <c r="AG125" i="1"/>
  <c r="AD125" i="1" s="1"/>
  <c r="AG117" i="1"/>
  <c r="AD117" i="1" s="1"/>
  <c r="AG109" i="1"/>
  <c r="AD109" i="1" s="1"/>
  <c r="AG351" i="1"/>
  <c r="AD351" i="1" s="1"/>
  <c r="AG105" i="1"/>
  <c r="AD105" i="1" s="1"/>
  <c r="AG129" i="1"/>
  <c r="AD129" i="1" s="1"/>
  <c r="AG93" i="1"/>
  <c r="AD93" i="1" s="1"/>
  <c r="AG86" i="1"/>
  <c r="AD86" i="1" s="1"/>
  <c r="AG83" i="1"/>
  <c r="AD83" i="1" s="1"/>
  <c r="AG61" i="1"/>
  <c r="AD61" i="1" s="1"/>
  <c r="AG54" i="1"/>
  <c r="AD54" i="1" s="1"/>
  <c r="AG51" i="1"/>
  <c r="AD51" i="1" s="1"/>
  <c r="AG95" i="1"/>
  <c r="AD95" i="1" s="1"/>
  <c r="AG310" i="1"/>
  <c r="AD310" i="1" s="1"/>
  <c r="AG111" i="1"/>
  <c r="AD111" i="1" s="1"/>
  <c r="AG110" i="1"/>
  <c r="AD110" i="1" s="1"/>
  <c r="AG89" i="1"/>
  <c r="AD89" i="1" s="1"/>
  <c r="AG82" i="1"/>
  <c r="AD82" i="1" s="1"/>
  <c r="AG79" i="1"/>
  <c r="AD79" i="1" s="1"/>
  <c r="AG57" i="1"/>
  <c r="AD57" i="1" s="1"/>
  <c r="AG45" i="1"/>
  <c r="AD45" i="1" s="1"/>
  <c r="AG49" i="1"/>
  <c r="AD49" i="1" s="1"/>
  <c r="AG63" i="1"/>
  <c r="AD63" i="1" s="1"/>
  <c r="AG69" i="1"/>
  <c r="AD69" i="1" s="1"/>
  <c r="AG122" i="1"/>
  <c r="AD122" i="1" s="1"/>
  <c r="AG107" i="1"/>
  <c r="AD107" i="1" s="1"/>
  <c r="AG90" i="1"/>
  <c r="AD90" i="1" s="1"/>
  <c r="AG294" i="1"/>
  <c r="AD294" i="1" s="1"/>
  <c r="AG274" i="1"/>
  <c r="AD274" i="1" s="1"/>
  <c r="AG85" i="1"/>
  <c r="AD85" i="1" s="1"/>
  <c r="AG78" i="1"/>
  <c r="AD78" i="1" s="1"/>
  <c r="AG75" i="1"/>
  <c r="AD75" i="1" s="1"/>
  <c r="AG53" i="1"/>
  <c r="AD53" i="1" s="1"/>
  <c r="AG50" i="1"/>
  <c r="AD50" i="1" s="1"/>
  <c r="AG119" i="1"/>
  <c r="AD119" i="1" s="1"/>
  <c r="AG102" i="1"/>
  <c r="AD102" i="1" s="1"/>
  <c r="AG47" i="1"/>
  <c r="AD47" i="1" s="1"/>
  <c r="AG123" i="1"/>
  <c r="AD123" i="1" s="1"/>
  <c r="AG58" i="1"/>
  <c r="AD58" i="1" s="1"/>
  <c r="AG55" i="1"/>
  <c r="AD55" i="1" s="1"/>
  <c r="AG126" i="1"/>
  <c r="AD126" i="1" s="1"/>
  <c r="AG115" i="1"/>
  <c r="AD115" i="1" s="1"/>
  <c r="AG114" i="1"/>
  <c r="AD114" i="1" s="1"/>
  <c r="AG81" i="1"/>
  <c r="AD81" i="1" s="1"/>
  <c r="AG74" i="1"/>
  <c r="AD74" i="1" s="1"/>
  <c r="AG71" i="1"/>
  <c r="AD71" i="1" s="1"/>
  <c r="AG98" i="1"/>
  <c r="AD98" i="1" s="1"/>
  <c r="AG73" i="1"/>
  <c r="AD73" i="1" s="1"/>
  <c r="AG94" i="1"/>
  <c r="AD94" i="1" s="1"/>
  <c r="AG91" i="1"/>
  <c r="AD91" i="1" s="1"/>
  <c r="AG106" i="1"/>
  <c r="AD106" i="1" s="1"/>
  <c r="AG97" i="1"/>
  <c r="AD97" i="1" s="1"/>
  <c r="AG46" i="1"/>
  <c r="AD46" i="1" s="1"/>
  <c r="AG99" i="1"/>
  <c r="AD99" i="1" s="1"/>
  <c r="AG77" i="1"/>
  <c r="AD77" i="1" s="1"/>
  <c r="AG70" i="1"/>
  <c r="AD70" i="1" s="1"/>
  <c r="AG67" i="1"/>
  <c r="AD67" i="1" s="1"/>
  <c r="AG103" i="1"/>
  <c r="AD103" i="1" s="1"/>
  <c r="AG66" i="1"/>
  <c r="AD66" i="1" s="1"/>
  <c r="AG87" i="1"/>
  <c r="AD87" i="1" s="1"/>
  <c r="AG118" i="1"/>
  <c r="AD118" i="1" s="1"/>
  <c r="AG62" i="1"/>
  <c r="AD62" i="1" s="1"/>
  <c r="AG59" i="1"/>
  <c r="AD59" i="1" s="1"/>
  <c r="AG65" i="1"/>
  <c r="AD65" i="1" s="1"/>
  <c r="A29" i="57"/>
  <c r="G4" i="65"/>
  <c r="A4" i="65"/>
  <c r="A6" i="65"/>
  <c r="B6" i="51" l="1"/>
  <c r="B7" i="51"/>
  <c r="AE44" i="1" l="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E18" i="1"/>
  <c r="AE17" i="1"/>
  <c r="AE16" i="1"/>
  <c r="AE15" i="1"/>
  <c r="AE14" i="1"/>
  <c r="AE13" i="1"/>
  <c r="AE12" i="1"/>
  <c r="AE11" i="1"/>
  <c r="AE10" i="1"/>
  <c r="AE9" i="1"/>
  <c r="AE8" i="1"/>
  <c r="AE6" i="1"/>
  <c r="AE7" i="1"/>
  <c r="AG24" i="1" l="1"/>
  <c r="AG9" i="1"/>
  <c r="AG17" i="1"/>
  <c r="AG25" i="1"/>
  <c r="AG33" i="1"/>
  <c r="AG41" i="1"/>
  <c r="AG32" i="1"/>
  <c r="AG10" i="1"/>
  <c r="AG18" i="1"/>
  <c r="AG26" i="1"/>
  <c r="AG34" i="1"/>
  <c r="AG42" i="1"/>
  <c r="AG8" i="1"/>
  <c r="AG40" i="1"/>
  <c r="AG11" i="1"/>
  <c r="AG19" i="1"/>
  <c r="AG27" i="1"/>
  <c r="AG35" i="1"/>
  <c r="AG43" i="1"/>
  <c r="AG16" i="1"/>
  <c r="AG12" i="1"/>
  <c r="AG20" i="1"/>
  <c r="AG28" i="1"/>
  <c r="AG36" i="1"/>
  <c r="AG44" i="1"/>
  <c r="AG13" i="1"/>
  <c r="AG21" i="1"/>
  <c r="AG29" i="1"/>
  <c r="AG37" i="1"/>
  <c r="AG6" i="1"/>
  <c r="AG14" i="1"/>
  <c r="AG22" i="1"/>
  <c r="AG30" i="1"/>
  <c r="AG38" i="1"/>
  <c r="AG7" i="1"/>
  <c r="AG15" i="1"/>
  <c r="AG23" i="1"/>
  <c r="AG31" i="1"/>
  <c r="AG39" i="1"/>
  <c r="F34" i="51" l="1"/>
  <c r="E15" i="65"/>
  <c r="E14" i="65"/>
  <c r="H26" i="65" l="1"/>
  <c r="E26" i="65"/>
  <c r="E20" i="65"/>
  <c r="E28" i="65" s="1"/>
  <c r="D2" i="65" l="1"/>
  <c r="C6" i="65" l="1"/>
  <c r="A39" i="64" l="1"/>
  <c r="A4" i="59" l="1"/>
  <c r="B48" i="51"/>
  <c r="F6" i="51"/>
  <c r="A7" i="57" s="1"/>
  <c r="A34" i="64"/>
  <c r="A9" i="57"/>
  <c r="C14" i="63"/>
  <c r="C13" i="63"/>
  <c r="C10" i="63"/>
  <c r="D12" i="62"/>
  <c r="C4" i="59" l="1"/>
  <c r="A34" i="57"/>
  <c r="D38" i="59"/>
  <c r="A3" i="57"/>
  <c r="A5" i="57"/>
  <c r="A36" i="57"/>
  <c r="L36" i="57"/>
  <c r="G38" i="57"/>
  <c r="M40" i="52" l="1"/>
  <c r="H33" i="51" l="1"/>
  <c r="G24" i="51"/>
  <c r="E24" i="51"/>
  <c r="E13" i="51"/>
  <c r="H34" i="51"/>
  <c r="G10" i="51"/>
  <c r="E10" i="51"/>
  <c r="D3" i="51"/>
  <c r="A2" i="1"/>
  <c r="A3" i="52" s="1"/>
  <c r="K606" i="1"/>
  <c r="J606" i="1"/>
  <c r="H606" i="1"/>
  <c r="G606" i="1"/>
  <c r="AB44" i="1"/>
  <c r="AA44" i="1"/>
  <c r="Z44" i="1"/>
  <c r="Y44" i="1"/>
  <c r="AB43" i="1"/>
  <c r="AA43" i="1"/>
  <c r="Z43" i="1"/>
  <c r="Y43" i="1"/>
  <c r="AB42" i="1"/>
  <c r="AA42" i="1"/>
  <c r="Z42" i="1"/>
  <c r="Y42" i="1"/>
  <c r="AB41" i="1"/>
  <c r="AA41" i="1"/>
  <c r="Z41" i="1"/>
  <c r="Y41" i="1"/>
  <c r="AB40" i="1"/>
  <c r="AA40" i="1"/>
  <c r="Z40" i="1"/>
  <c r="Y40" i="1"/>
  <c r="AB39" i="1"/>
  <c r="AA39" i="1"/>
  <c r="Z39" i="1"/>
  <c r="Y39" i="1"/>
  <c r="AB38" i="1"/>
  <c r="AA38" i="1"/>
  <c r="Z38" i="1"/>
  <c r="Y38" i="1"/>
  <c r="AB37" i="1"/>
  <c r="AA37" i="1"/>
  <c r="Z37" i="1"/>
  <c r="Y37" i="1"/>
  <c r="AB36" i="1"/>
  <c r="AA36" i="1"/>
  <c r="Z36" i="1"/>
  <c r="Y36" i="1"/>
  <c r="AB35" i="1"/>
  <c r="AA35" i="1"/>
  <c r="Z35" i="1"/>
  <c r="Y35" i="1"/>
  <c r="AB34" i="1"/>
  <c r="AA34" i="1"/>
  <c r="Z34" i="1"/>
  <c r="Y34" i="1"/>
  <c r="AB33" i="1"/>
  <c r="AA33" i="1"/>
  <c r="Z33" i="1"/>
  <c r="Y33" i="1"/>
  <c r="AB32" i="1"/>
  <c r="AA32" i="1"/>
  <c r="Z32" i="1"/>
  <c r="Y32" i="1"/>
  <c r="AB31" i="1"/>
  <c r="AA31" i="1"/>
  <c r="Z31" i="1"/>
  <c r="Y31" i="1"/>
  <c r="AB30" i="1"/>
  <c r="AA30" i="1"/>
  <c r="Z30" i="1"/>
  <c r="Y30" i="1"/>
  <c r="AB29" i="1"/>
  <c r="AA29" i="1"/>
  <c r="Z29" i="1"/>
  <c r="Y29" i="1"/>
  <c r="AB28" i="1"/>
  <c r="AA28" i="1"/>
  <c r="Z28" i="1"/>
  <c r="Y28" i="1"/>
  <c r="AB27" i="1"/>
  <c r="AA27" i="1"/>
  <c r="Z27" i="1"/>
  <c r="Y27" i="1"/>
  <c r="AB26" i="1"/>
  <c r="AA26" i="1"/>
  <c r="Z26" i="1"/>
  <c r="Y26" i="1"/>
  <c r="AB25" i="1"/>
  <c r="AA25" i="1"/>
  <c r="Z25" i="1"/>
  <c r="Y25" i="1"/>
  <c r="AB24" i="1"/>
  <c r="AA24" i="1"/>
  <c r="Z24" i="1"/>
  <c r="Y24" i="1"/>
  <c r="AB23" i="1"/>
  <c r="AA23" i="1"/>
  <c r="Z23" i="1"/>
  <c r="Y23" i="1"/>
  <c r="AB22" i="1"/>
  <c r="AA22" i="1"/>
  <c r="Z22" i="1"/>
  <c r="Y22" i="1"/>
  <c r="AB21" i="1"/>
  <c r="AA21" i="1"/>
  <c r="Z21" i="1"/>
  <c r="Y21" i="1"/>
  <c r="AB20" i="1"/>
  <c r="AB606" i="1" s="1"/>
  <c r="AA20" i="1"/>
  <c r="AA606" i="1" s="1"/>
  <c r="Z20" i="1"/>
  <c r="Y20" i="1"/>
  <c r="Y606" i="1" s="1"/>
  <c r="AB19" i="1"/>
  <c r="AA19" i="1"/>
  <c r="Z19" i="1"/>
  <c r="Y19" i="1"/>
  <c r="AB18" i="1"/>
  <c r="AA18" i="1"/>
  <c r="Z18" i="1"/>
  <c r="Y18" i="1"/>
  <c r="AB17" i="1"/>
  <c r="AA17" i="1"/>
  <c r="Z17" i="1"/>
  <c r="Y17" i="1"/>
  <c r="AB16" i="1"/>
  <c r="AA16" i="1"/>
  <c r="Z16" i="1"/>
  <c r="Y16" i="1"/>
  <c r="AB15" i="1"/>
  <c r="AA15" i="1"/>
  <c r="Z15" i="1"/>
  <c r="Y15" i="1"/>
  <c r="AB14" i="1"/>
  <c r="AA14" i="1"/>
  <c r="Z14" i="1"/>
  <c r="Y14" i="1"/>
  <c r="AB13" i="1"/>
  <c r="AA13" i="1"/>
  <c r="Z13" i="1"/>
  <c r="Y13" i="1"/>
  <c r="AB12" i="1"/>
  <c r="AA12" i="1"/>
  <c r="Z12" i="1"/>
  <c r="Y12" i="1"/>
  <c r="AB11" i="1"/>
  <c r="AA11" i="1"/>
  <c r="Z11" i="1"/>
  <c r="Y11" i="1"/>
  <c r="AB10" i="1"/>
  <c r="AA10" i="1"/>
  <c r="Z10" i="1"/>
  <c r="Y10" i="1"/>
  <c r="AB9" i="1"/>
  <c r="AA9" i="1"/>
  <c r="Z9" i="1"/>
  <c r="Y9" i="1"/>
  <c r="AB8" i="1"/>
  <c r="AA8" i="1"/>
  <c r="Z8" i="1"/>
  <c r="Y8" i="1"/>
  <c r="AB7" i="1"/>
  <c r="AA7" i="1"/>
  <c r="Z7" i="1"/>
  <c r="Y7" i="1"/>
  <c r="AA6" i="1"/>
  <c r="Z6" i="1"/>
  <c r="AB6" i="1"/>
  <c r="Y6" i="1"/>
  <c r="Q44" i="1"/>
  <c r="P44" i="1"/>
  <c r="Q43" i="1"/>
  <c r="P43" i="1"/>
  <c r="Q42" i="1"/>
  <c r="P42" i="1"/>
  <c r="Q41" i="1"/>
  <c r="P41"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6" i="1"/>
  <c r="P26" i="1"/>
  <c r="Q25" i="1"/>
  <c r="P25" i="1"/>
  <c r="Q24" i="1"/>
  <c r="P24" i="1"/>
  <c r="Q23" i="1"/>
  <c r="P23" i="1"/>
  <c r="Q22" i="1"/>
  <c r="P22" i="1"/>
  <c r="Q21" i="1"/>
  <c r="P21" i="1"/>
  <c r="Q20" i="1"/>
  <c r="Q606" i="1" s="1"/>
  <c r="P20" i="1"/>
  <c r="P606" i="1" s="1"/>
  <c r="Q19" i="1"/>
  <c r="P19" i="1"/>
  <c r="Q18" i="1"/>
  <c r="P18" i="1"/>
  <c r="Q17" i="1"/>
  <c r="P17" i="1"/>
  <c r="Q16" i="1"/>
  <c r="P16" i="1"/>
  <c r="Q15" i="1"/>
  <c r="P15" i="1"/>
  <c r="Q14" i="1"/>
  <c r="P14" i="1"/>
  <c r="Q13" i="1"/>
  <c r="P13" i="1"/>
  <c r="Q12" i="1"/>
  <c r="P12" i="1"/>
  <c r="Q11" i="1"/>
  <c r="P11" i="1"/>
  <c r="Q10" i="1"/>
  <c r="P10" i="1"/>
  <c r="Q9" i="1"/>
  <c r="P9" i="1"/>
  <c r="Q8" i="1"/>
  <c r="P8" i="1"/>
  <c r="Q7" i="1"/>
  <c r="P7" i="1"/>
  <c r="Q6" i="1"/>
  <c r="P6" i="1"/>
  <c r="N6" i="1"/>
  <c r="X44" i="1"/>
  <c r="W44" i="1"/>
  <c r="T44" i="1"/>
  <c r="S44" i="1"/>
  <c r="R44" i="1"/>
  <c r="X43" i="1"/>
  <c r="W43" i="1"/>
  <c r="T43" i="1"/>
  <c r="S43" i="1"/>
  <c r="R43" i="1"/>
  <c r="X42" i="1"/>
  <c r="W42" i="1"/>
  <c r="T42" i="1"/>
  <c r="S42" i="1"/>
  <c r="R42" i="1"/>
  <c r="X41" i="1"/>
  <c r="W41" i="1"/>
  <c r="T41" i="1"/>
  <c r="S41" i="1"/>
  <c r="R41" i="1"/>
  <c r="X40" i="1"/>
  <c r="W40" i="1"/>
  <c r="T40" i="1"/>
  <c r="S40" i="1"/>
  <c r="R40" i="1"/>
  <c r="X39" i="1"/>
  <c r="W39" i="1"/>
  <c r="T39" i="1"/>
  <c r="S39" i="1"/>
  <c r="R39" i="1"/>
  <c r="X38" i="1"/>
  <c r="W38" i="1"/>
  <c r="T38" i="1"/>
  <c r="S38" i="1"/>
  <c r="R38" i="1"/>
  <c r="X37" i="1"/>
  <c r="W37" i="1"/>
  <c r="T37" i="1"/>
  <c r="S37" i="1"/>
  <c r="R37" i="1"/>
  <c r="X36" i="1"/>
  <c r="W36" i="1"/>
  <c r="T36" i="1"/>
  <c r="S36" i="1"/>
  <c r="R36" i="1"/>
  <c r="X35" i="1"/>
  <c r="W35" i="1"/>
  <c r="T35" i="1"/>
  <c r="S35" i="1"/>
  <c r="R35" i="1"/>
  <c r="X34" i="1"/>
  <c r="W34" i="1"/>
  <c r="T34" i="1"/>
  <c r="S34" i="1"/>
  <c r="R34" i="1"/>
  <c r="X33" i="1"/>
  <c r="W33" i="1"/>
  <c r="T33" i="1"/>
  <c r="S33" i="1"/>
  <c r="R33" i="1"/>
  <c r="X32" i="1"/>
  <c r="W32" i="1"/>
  <c r="T32" i="1"/>
  <c r="S32" i="1"/>
  <c r="R32" i="1"/>
  <c r="X31" i="1"/>
  <c r="W31" i="1"/>
  <c r="T31" i="1"/>
  <c r="S31" i="1"/>
  <c r="R31" i="1"/>
  <c r="X30" i="1"/>
  <c r="W30" i="1"/>
  <c r="T30" i="1"/>
  <c r="S30" i="1"/>
  <c r="R30" i="1"/>
  <c r="X29" i="1"/>
  <c r="W29" i="1"/>
  <c r="T29" i="1"/>
  <c r="S29" i="1"/>
  <c r="R29" i="1"/>
  <c r="X28" i="1"/>
  <c r="W28" i="1"/>
  <c r="T28" i="1"/>
  <c r="S28" i="1"/>
  <c r="R28" i="1"/>
  <c r="X27" i="1"/>
  <c r="W27" i="1"/>
  <c r="T27" i="1"/>
  <c r="S27" i="1"/>
  <c r="R27" i="1"/>
  <c r="X26" i="1"/>
  <c r="W26" i="1"/>
  <c r="T26" i="1"/>
  <c r="S26" i="1"/>
  <c r="R26" i="1"/>
  <c r="X25" i="1"/>
  <c r="W25" i="1"/>
  <c r="T25" i="1"/>
  <c r="S25" i="1"/>
  <c r="R25" i="1"/>
  <c r="X24" i="1"/>
  <c r="W24" i="1"/>
  <c r="T24" i="1"/>
  <c r="S24" i="1"/>
  <c r="R24" i="1"/>
  <c r="X23" i="1"/>
  <c r="W23" i="1"/>
  <c r="T23" i="1"/>
  <c r="S23" i="1"/>
  <c r="R23" i="1"/>
  <c r="X22" i="1"/>
  <c r="W22" i="1"/>
  <c r="T22" i="1"/>
  <c r="S22" i="1"/>
  <c r="R22" i="1"/>
  <c r="X21" i="1"/>
  <c r="W21" i="1"/>
  <c r="T21" i="1"/>
  <c r="S21" i="1"/>
  <c r="R21" i="1"/>
  <c r="X20" i="1"/>
  <c r="W20" i="1"/>
  <c r="T20" i="1"/>
  <c r="S20" i="1"/>
  <c r="R20" i="1"/>
  <c r="X19" i="1"/>
  <c r="W19" i="1"/>
  <c r="T19" i="1"/>
  <c r="S19" i="1"/>
  <c r="R19" i="1"/>
  <c r="X18" i="1"/>
  <c r="W18" i="1"/>
  <c r="T18" i="1"/>
  <c r="S18" i="1"/>
  <c r="R18" i="1"/>
  <c r="X17" i="1"/>
  <c r="W17" i="1"/>
  <c r="T17" i="1"/>
  <c r="S17" i="1"/>
  <c r="R17" i="1"/>
  <c r="X16" i="1"/>
  <c r="W16" i="1"/>
  <c r="T16" i="1"/>
  <c r="S16" i="1"/>
  <c r="R16" i="1"/>
  <c r="X15" i="1"/>
  <c r="W15" i="1"/>
  <c r="T15" i="1"/>
  <c r="S15" i="1"/>
  <c r="R15" i="1"/>
  <c r="X14" i="1"/>
  <c r="W14" i="1"/>
  <c r="T14" i="1"/>
  <c r="S14" i="1"/>
  <c r="R14" i="1"/>
  <c r="X13" i="1"/>
  <c r="W13" i="1"/>
  <c r="T13" i="1"/>
  <c r="S13" i="1"/>
  <c r="R13" i="1"/>
  <c r="X12" i="1"/>
  <c r="W12" i="1"/>
  <c r="T12" i="1"/>
  <c r="S12" i="1"/>
  <c r="R12" i="1"/>
  <c r="X11" i="1"/>
  <c r="W11" i="1"/>
  <c r="T11" i="1"/>
  <c r="S11" i="1"/>
  <c r="R11" i="1"/>
  <c r="X10" i="1"/>
  <c r="W10" i="1"/>
  <c r="T10" i="1"/>
  <c r="S10" i="1"/>
  <c r="R10" i="1"/>
  <c r="X9" i="1"/>
  <c r="W9" i="1"/>
  <c r="T9" i="1"/>
  <c r="S9" i="1"/>
  <c r="R9" i="1"/>
  <c r="X8" i="1"/>
  <c r="W8" i="1"/>
  <c r="T8" i="1"/>
  <c r="S8" i="1"/>
  <c r="R8" i="1"/>
  <c r="X7" i="1"/>
  <c r="W7" i="1"/>
  <c r="T7" i="1"/>
  <c r="S7" i="1"/>
  <c r="R7" i="1"/>
  <c r="T6" i="1"/>
  <c r="W6" i="1"/>
  <c r="X6" i="1"/>
  <c r="S6" i="1"/>
  <c r="R6" i="1"/>
  <c r="O44" i="1"/>
  <c r="N44" i="1"/>
  <c r="O43" i="1"/>
  <c r="N43" i="1"/>
  <c r="O42" i="1"/>
  <c r="N42" i="1"/>
  <c r="O41" i="1"/>
  <c r="N41" i="1"/>
  <c r="O40" i="1"/>
  <c r="N40" i="1"/>
  <c r="O39" i="1"/>
  <c r="N39" i="1"/>
  <c r="O38" i="1"/>
  <c r="N38" i="1"/>
  <c r="O37" i="1"/>
  <c r="N37" i="1"/>
  <c r="O36" i="1"/>
  <c r="N36" i="1"/>
  <c r="O35" i="1"/>
  <c r="N35" i="1"/>
  <c r="O34" i="1"/>
  <c r="N34" i="1"/>
  <c r="O33" i="1"/>
  <c r="N33" i="1"/>
  <c r="O32" i="1"/>
  <c r="N32" i="1"/>
  <c r="O31" i="1"/>
  <c r="N31" i="1"/>
  <c r="O30" i="1"/>
  <c r="N30" i="1"/>
  <c r="O29" i="1"/>
  <c r="N29" i="1"/>
  <c r="O28" i="1"/>
  <c r="N28" i="1"/>
  <c r="O27" i="1"/>
  <c r="N27" i="1"/>
  <c r="O26" i="1"/>
  <c r="N26" i="1"/>
  <c r="O25" i="1"/>
  <c r="N25" i="1"/>
  <c r="O24" i="1"/>
  <c r="N24" i="1"/>
  <c r="O23" i="1"/>
  <c r="N23" i="1"/>
  <c r="O22" i="1"/>
  <c r="N22" i="1"/>
  <c r="O21" i="1"/>
  <c r="N21" i="1"/>
  <c r="O20" i="1"/>
  <c r="N20" i="1"/>
  <c r="O19" i="1"/>
  <c r="N19" i="1"/>
  <c r="O18" i="1"/>
  <c r="N18" i="1"/>
  <c r="O17" i="1"/>
  <c r="N17" i="1"/>
  <c r="O16" i="1"/>
  <c r="N16" i="1"/>
  <c r="O15" i="1"/>
  <c r="N15" i="1"/>
  <c r="O14" i="1"/>
  <c r="N14" i="1"/>
  <c r="O13" i="1"/>
  <c r="N13" i="1"/>
  <c r="O12" i="1"/>
  <c r="N12" i="1"/>
  <c r="O10" i="1"/>
  <c r="N10" i="1"/>
  <c r="O9" i="1"/>
  <c r="N9" i="1"/>
  <c r="O8" i="1"/>
  <c r="N8" i="1"/>
  <c r="O7" i="1"/>
  <c r="N7" i="1"/>
  <c r="O6" i="1"/>
  <c r="O11" i="1"/>
  <c r="N11" i="1"/>
  <c r="A6" i="1"/>
  <c r="A7" i="1" s="1"/>
  <c r="M7" i="1" s="1"/>
  <c r="D5" i="1"/>
  <c r="D6" i="52" s="1"/>
  <c r="L6" i="1"/>
  <c r="L7" i="1" s="1"/>
  <c r="L8" i="1" s="1"/>
  <c r="L9" i="1" s="1"/>
  <c r="L10" i="1" s="1"/>
  <c r="L11" i="1" s="1"/>
  <c r="L12" i="1" s="1"/>
  <c r="L13" i="1" s="1"/>
  <c r="L14" i="1" s="1"/>
  <c r="L15" i="1" s="1"/>
  <c r="L16" i="1" s="1"/>
  <c r="L17" i="1" s="1"/>
  <c r="L18" i="1" s="1"/>
  <c r="L19" i="1" s="1"/>
  <c r="L20" i="1" s="1"/>
  <c r="L21" i="1" s="1"/>
  <c r="L22" i="1" s="1"/>
  <c r="L23" i="1" s="1"/>
  <c r="L24" i="1" s="1"/>
  <c r="L25" i="1" s="1"/>
  <c r="L26" i="1" s="1"/>
  <c r="L27" i="1" s="1"/>
  <c r="L28" i="1" s="1"/>
  <c r="L29" i="1" s="1"/>
  <c r="L30" i="1" s="1"/>
  <c r="L31" i="1" s="1"/>
  <c r="I6" i="1"/>
  <c r="I7" i="1" s="1"/>
  <c r="I8" i="1" s="1"/>
  <c r="I9" i="1" s="1"/>
  <c r="I10" i="1" s="1"/>
  <c r="I11" i="1" s="1"/>
  <c r="I12" i="1" s="1"/>
  <c r="I13" i="1" s="1"/>
  <c r="I14" i="1" s="1"/>
  <c r="I15" i="1" s="1"/>
  <c r="I16" i="1" s="1"/>
  <c r="I17" i="1" s="1"/>
  <c r="I18" i="1" s="1"/>
  <c r="I19" i="1" s="1"/>
  <c r="I20" i="1" s="1"/>
  <c r="I21" i="1" s="1"/>
  <c r="I22" i="1" s="1"/>
  <c r="I23" i="1" s="1"/>
  <c r="I24" i="1" s="1"/>
  <c r="I25" i="1" s="1"/>
  <c r="I26" i="1" s="1"/>
  <c r="I27" i="1" s="1"/>
  <c r="I28" i="1" s="1"/>
  <c r="I29" i="1" s="1"/>
  <c r="I30" i="1" s="1"/>
  <c r="I31" i="1" s="1"/>
  <c r="M5" i="1"/>
  <c r="Z606" i="1" l="1"/>
  <c r="R606" i="1"/>
  <c r="F30" i="51" s="1"/>
  <c r="T606" i="1"/>
  <c r="F32" i="51" s="1"/>
  <c r="H32" i="51" s="1"/>
  <c r="N606" i="1"/>
  <c r="D30" i="51" s="1"/>
  <c r="O606" i="1"/>
  <c r="D29" i="51" s="1"/>
  <c r="S606" i="1"/>
  <c r="F31" i="51" s="1"/>
  <c r="W606" i="1"/>
  <c r="F35" i="51" s="1"/>
  <c r="X606" i="1"/>
  <c r="F36" i="51" s="1"/>
  <c r="H36" i="51" s="1"/>
  <c r="J608" i="1"/>
  <c r="E607" i="1" s="1"/>
  <c r="D38" i="51"/>
  <c r="F42" i="51"/>
  <c r="H42" i="51" s="1"/>
  <c r="F43" i="51"/>
  <c r="H43" i="51" s="1"/>
  <c r="E608" i="1"/>
  <c r="F40" i="51"/>
  <c r="D40" i="51"/>
  <c r="F41" i="51"/>
  <c r="H41" i="51" s="1"/>
  <c r="AF15" i="1"/>
  <c r="AD15" i="1" s="1"/>
  <c r="AF23" i="1"/>
  <c r="AD23" i="1" s="1"/>
  <c r="AF31" i="1"/>
  <c r="AD31" i="1" s="1"/>
  <c r="AF39" i="1"/>
  <c r="AD39" i="1" s="1"/>
  <c r="AF11" i="1"/>
  <c r="AD11" i="1" s="1"/>
  <c r="AF6" i="1"/>
  <c r="AD6" i="1" s="1"/>
  <c r="AF27" i="1"/>
  <c r="AD27" i="1" s="1"/>
  <c r="AF7" i="1"/>
  <c r="AD7" i="1" s="1"/>
  <c r="AF12" i="1"/>
  <c r="AD12" i="1" s="1"/>
  <c r="AF16" i="1"/>
  <c r="AD16" i="1" s="1"/>
  <c r="AF20" i="1"/>
  <c r="AD20" i="1" s="1"/>
  <c r="AF24" i="1"/>
  <c r="AD24" i="1" s="1"/>
  <c r="AF28" i="1"/>
  <c r="AD28" i="1" s="1"/>
  <c r="AF32" i="1"/>
  <c r="AD32" i="1" s="1"/>
  <c r="AF36" i="1"/>
  <c r="AD36" i="1" s="1"/>
  <c r="AF40" i="1"/>
  <c r="AD40" i="1" s="1"/>
  <c r="AF44" i="1"/>
  <c r="AD44" i="1" s="1"/>
  <c r="AF8" i="1"/>
  <c r="AD8" i="1" s="1"/>
  <c r="AF13" i="1"/>
  <c r="AD13" i="1" s="1"/>
  <c r="AF17" i="1"/>
  <c r="AD17" i="1" s="1"/>
  <c r="AF21" i="1"/>
  <c r="AD21" i="1" s="1"/>
  <c r="AF25" i="1"/>
  <c r="AD25" i="1" s="1"/>
  <c r="AF29" i="1"/>
  <c r="AD29" i="1" s="1"/>
  <c r="AF33" i="1"/>
  <c r="AD33" i="1" s="1"/>
  <c r="AF37" i="1"/>
  <c r="AD37" i="1" s="1"/>
  <c r="AF41" i="1"/>
  <c r="AD41" i="1" s="1"/>
  <c r="AF10" i="1"/>
  <c r="AD10" i="1" s="1"/>
  <c r="AF19" i="1"/>
  <c r="AD19" i="1" s="1"/>
  <c r="AF35" i="1"/>
  <c r="AD35" i="1" s="1"/>
  <c r="AF43" i="1"/>
  <c r="AD43" i="1" s="1"/>
  <c r="AF9" i="1"/>
  <c r="AD9" i="1" s="1"/>
  <c r="AF14" i="1"/>
  <c r="AD14" i="1" s="1"/>
  <c r="AF18" i="1"/>
  <c r="AD18" i="1" s="1"/>
  <c r="AF22" i="1"/>
  <c r="AD22" i="1" s="1"/>
  <c r="AF26" i="1"/>
  <c r="AD26" i="1" s="1"/>
  <c r="AF30" i="1"/>
  <c r="AD30" i="1" s="1"/>
  <c r="AF34" i="1"/>
  <c r="AD34" i="1" s="1"/>
  <c r="AF38" i="1"/>
  <c r="AD38" i="1" s="1"/>
  <c r="AF42" i="1"/>
  <c r="AD42" i="1" s="1"/>
  <c r="H26" i="57"/>
  <c r="C6" i="58" s="1"/>
  <c r="F26" i="57"/>
  <c r="E19" i="51"/>
  <c r="E25" i="51" s="1"/>
  <c r="L606" i="1"/>
  <c r="L607" i="1" s="1"/>
  <c r="I606" i="1"/>
  <c r="I607" i="1" s="1"/>
  <c r="M6" i="1"/>
  <c r="A8" i="1"/>
  <c r="I32" i="1"/>
  <c r="I33" i="1" s="1"/>
  <c r="I34" i="1" s="1"/>
  <c r="I35" i="1" s="1"/>
  <c r="L32" i="1"/>
  <c r="L33" i="1" s="1"/>
  <c r="L34" i="1" s="1"/>
  <c r="L35" i="1" s="1"/>
  <c r="F30" i="52"/>
  <c r="H36" i="52"/>
  <c r="G23" i="52"/>
  <c r="C26" i="52"/>
  <c r="E22" i="52"/>
  <c r="G13" i="52"/>
  <c r="C15" i="52"/>
  <c r="J30" i="52"/>
  <c r="E7" i="52"/>
  <c r="H16" i="52"/>
  <c r="D34" i="52"/>
  <c r="B24" i="52"/>
  <c r="G10" i="52"/>
  <c r="E36" i="52"/>
  <c r="H17" i="52"/>
  <c r="W38" i="52"/>
  <c r="F35" i="52"/>
  <c r="B7" i="52"/>
  <c r="G30" i="52"/>
  <c r="C16" i="52"/>
  <c r="D31" i="52"/>
  <c r="C21" i="52"/>
  <c r="B31" i="52"/>
  <c r="D16" i="52"/>
  <c r="H10" i="52"/>
  <c r="H8" i="52"/>
  <c r="K11" i="52"/>
  <c r="K31" i="52"/>
  <c r="B33" i="52"/>
  <c r="E8" i="52"/>
  <c r="AA38" i="52"/>
  <c r="J18" i="52"/>
  <c r="G18" i="52"/>
  <c r="B30" i="52"/>
  <c r="D27" i="52"/>
  <c r="C17" i="52"/>
  <c r="H29" i="52"/>
  <c r="G27" i="52"/>
  <c r="K26" i="52"/>
  <c r="AB38" i="52"/>
  <c r="C13" i="52"/>
  <c r="E35" i="52"/>
  <c r="B21" i="52"/>
  <c r="F22" i="52"/>
  <c r="F19" i="52"/>
  <c r="G21" i="52"/>
  <c r="F21" i="52"/>
  <c r="E30" i="52"/>
  <c r="F36" i="52"/>
  <c r="D14" i="52"/>
  <c r="B13" i="52"/>
  <c r="K32" i="52"/>
  <c r="E17" i="52"/>
  <c r="C34" i="52"/>
  <c r="J13" i="52"/>
  <c r="G38" i="52"/>
  <c r="C30" i="52"/>
  <c r="B20" i="52"/>
  <c r="B34" i="52"/>
  <c r="F17" i="52"/>
  <c r="J27" i="52"/>
  <c r="F13" i="52"/>
  <c r="J32" i="52"/>
  <c r="F11" i="52"/>
  <c r="D21" i="52"/>
  <c r="E27" i="52"/>
  <c r="J12" i="52"/>
  <c r="B18" i="52"/>
  <c r="H12" i="52"/>
  <c r="F7" i="52"/>
  <c r="N38" i="52"/>
  <c r="K28" i="52"/>
  <c r="E32" i="52"/>
  <c r="J36" i="52"/>
  <c r="C36" i="52"/>
  <c r="K19" i="52"/>
  <c r="H32" i="52"/>
  <c r="F24" i="52"/>
  <c r="H9" i="52"/>
  <c r="J24" i="52"/>
  <c r="G24" i="52"/>
  <c r="V38" i="52"/>
  <c r="K22" i="52"/>
  <c r="E29" i="52"/>
  <c r="F29" i="52"/>
  <c r="G35" i="52"/>
  <c r="H14" i="52"/>
  <c r="H20" i="52"/>
  <c r="D8" i="52"/>
  <c r="B36" i="52"/>
  <c r="E10" i="52"/>
  <c r="K33" i="52"/>
  <c r="B15" i="52"/>
  <c r="B11" i="52"/>
  <c r="D9" i="52"/>
  <c r="K14" i="52"/>
  <c r="Z38" i="52"/>
  <c r="G11" i="52"/>
  <c r="B23" i="52"/>
  <c r="H30" i="52"/>
  <c r="G28" i="52"/>
  <c r="C23" i="52"/>
  <c r="J23" i="52"/>
  <c r="B28" i="52"/>
  <c r="J16" i="52"/>
  <c r="C8" i="52"/>
  <c r="K10" i="52"/>
  <c r="D23" i="52"/>
  <c r="E16" i="52"/>
  <c r="H15" i="52"/>
  <c r="J33" i="52"/>
  <c r="J10" i="52"/>
  <c r="D32" i="52"/>
  <c r="C20" i="52"/>
  <c r="P38" i="52"/>
  <c r="D7" i="52"/>
  <c r="E31" i="52"/>
  <c r="D17" i="52"/>
  <c r="K27" i="52"/>
  <c r="J7" i="52"/>
  <c r="J19" i="52"/>
  <c r="K36" i="52"/>
  <c r="E23" i="52"/>
  <c r="C11" i="52"/>
  <c r="E34" i="52"/>
  <c r="C29" i="52"/>
  <c r="D15" i="52"/>
  <c r="D18" i="52"/>
  <c r="H11" i="52"/>
  <c r="D29" i="52"/>
  <c r="E15" i="52"/>
  <c r="B32" i="52"/>
  <c r="F33" i="52"/>
  <c r="K21" i="52"/>
  <c r="D24" i="52"/>
  <c r="F28" i="52"/>
  <c r="K23" i="52"/>
  <c r="C12" i="52"/>
  <c r="J29" i="52"/>
  <c r="G7" i="52"/>
  <c r="E21" i="52"/>
  <c r="R38" i="52"/>
  <c r="C19" i="52"/>
  <c r="F12" i="52"/>
  <c r="K12" i="52"/>
  <c r="J25" i="52"/>
  <c r="B12" i="52"/>
  <c r="K30" i="52"/>
  <c r="K38" i="52"/>
  <c r="J15" i="52"/>
  <c r="S38" i="52"/>
  <c r="G17" i="52"/>
  <c r="H21" i="52"/>
  <c r="E24" i="52"/>
  <c r="F31" i="52"/>
  <c r="H31" i="52"/>
  <c r="C27" i="52"/>
  <c r="G32" i="52"/>
  <c r="K8" i="52"/>
  <c r="G25" i="52"/>
  <c r="J31" i="52"/>
  <c r="G29" i="52"/>
  <c r="G31" i="52"/>
  <c r="J17" i="52"/>
  <c r="E28" i="52"/>
  <c r="F14" i="52"/>
  <c r="K34" i="52"/>
  <c r="B8" i="52"/>
  <c r="H38" i="52"/>
  <c r="F10" i="52"/>
  <c r="C31" i="52"/>
  <c r="D11" i="52"/>
  <c r="F8" i="52"/>
  <c r="F32" i="52"/>
  <c r="C24" i="52"/>
  <c r="H28" i="52"/>
  <c r="C35" i="52"/>
  <c r="E14" i="52"/>
  <c r="D28" i="52"/>
  <c r="B27" i="52"/>
  <c r="G20" i="52"/>
  <c r="D25" i="52"/>
  <c r="B17" i="52"/>
  <c r="H7" i="52"/>
  <c r="H33" i="52"/>
  <c r="C18" i="52"/>
  <c r="J9" i="52"/>
  <c r="K18" i="52"/>
  <c r="F16" i="52"/>
  <c r="B9" i="52"/>
  <c r="E26" i="52"/>
  <c r="H18" i="52"/>
  <c r="H25" i="52"/>
  <c r="B25" i="52"/>
  <c r="G33" i="52"/>
  <c r="D10" i="52"/>
  <c r="G22" i="52"/>
  <c r="E12" i="52"/>
  <c r="G16" i="52"/>
  <c r="D33" i="52"/>
  <c r="J14" i="52"/>
  <c r="K20" i="52"/>
  <c r="G8" i="52"/>
  <c r="H34" i="52"/>
  <c r="C10" i="52"/>
  <c r="J28" i="52"/>
  <c r="J38" i="52"/>
  <c r="C7" i="52"/>
  <c r="F34" i="52"/>
  <c r="E19" i="52"/>
  <c r="F27" i="52"/>
  <c r="B14" i="52"/>
  <c r="K25" i="52"/>
  <c r="B16" i="52"/>
  <c r="G14" i="52"/>
  <c r="J34" i="52"/>
  <c r="E20" i="52"/>
  <c r="B26" i="52"/>
  <c r="K13" i="52"/>
  <c r="C33" i="52"/>
  <c r="J22" i="52"/>
  <c r="X38" i="52"/>
  <c r="B22" i="52"/>
  <c r="B10" i="52"/>
  <c r="Q38" i="52"/>
  <c r="E13" i="52"/>
  <c r="E9" i="52"/>
  <c r="H23" i="52"/>
  <c r="F23" i="52"/>
  <c r="B29" i="52"/>
  <c r="F15" i="52"/>
  <c r="J20" i="52"/>
  <c r="T38" i="52"/>
  <c r="K16" i="52"/>
  <c r="D19" i="52"/>
  <c r="B19" i="52"/>
  <c r="G34" i="52"/>
  <c r="O38" i="52"/>
  <c r="G9" i="52"/>
  <c r="D36" i="52"/>
  <c r="G12" i="52"/>
  <c r="F9" i="52"/>
  <c r="D13" i="52"/>
  <c r="K7" i="52"/>
  <c r="D26" i="52"/>
  <c r="D22" i="52"/>
  <c r="E18" i="52"/>
  <c r="F18" i="52"/>
  <c r="Y38" i="52"/>
  <c r="F20" i="52"/>
  <c r="J35" i="52"/>
  <c r="K9" i="52"/>
  <c r="F25" i="52"/>
  <c r="K29" i="52"/>
  <c r="C14" i="52"/>
  <c r="D30" i="52"/>
  <c r="J8" i="52"/>
  <c r="K35" i="52"/>
  <c r="H22" i="52"/>
  <c r="K24" i="52"/>
  <c r="E33" i="52"/>
  <c r="F26" i="52"/>
  <c r="K15" i="52"/>
  <c r="H13" i="52"/>
  <c r="G19" i="52"/>
  <c r="J26" i="52"/>
  <c r="G26" i="52"/>
  <c r="D12" i="52"/>
  <c r="C28" i="52"/>
  <c r="D20" i="52"/>
  <c r="J11" i="52"/>
  <c r="H19" i="52"/>
  <c r="C9" i="52"/>
  <c r="C25" i="52"/>
  <c r="J21" i="52"/>
  <c r="G15" i="52"/>
  <c r="H26" i="52"/>
  <c r="B35" i="52"/>
  <c r="E11" i="52"/>
  <c r="D35" i="52"/>
  <c r="H15" i="65" l="1"/>
  <c r="G14" i="51"/>
  <c r="V30" i="52"/>
  <c r="U30" i="52"/>
  <c r="V23" i="52"/>
  <c r="U23" i="52"/>
  <c r="V24" i="52"/>
  <c r="U24" i="52"/>
  <c r="V22" i="52"/>
  <c r="U22" i="52"/>
  <c r="V35" i="52"/>
  <c r="U35" i="52"/>
  <c r="V11" i="52"/>
  <c r="U11" i="52"/>
  <c r="V10" i="52"/>
  <c r="U10" i="52"/>
  <c r="U13" i="52"/>
  <c r="V13" i="52"/>
  <c r="V20" i="52"/>
  <c r="U20" i="52"/>
  <c r="V16" i="52"/>
  <c r="U16" i="52"/>
  <c r="U17" i="52"/>
  <c r="V17" i="52"/>
  <c r="V8" i="52"/>
  <c r="U8" i="52"/>
  <c r="V33" i="52"/>
  <c r="U33" i="52"/>
  <c r="V36" i="52"/>
  <c r="U36" i="52"/>
  <c r="V26" i="52"/>
  <c r="U26" i="52"/>
  <c r="V27" i="52"/>
  <c r="U27" i="52"/>
  <c r="V15" i="52"/>
  <c r="U15" i="52"/>
  <c r="U9" i="52"/>
  <c r="V9" i="52"/>
  <c r="V14" i="52"/>
  <c r="U14" i="52"/>
  <c r="V12" i="52"/>
  <c r="U12" i="52"/>
  <c r="U21" i="52"/>
  <c r="V21" i="52"/>
  <c r="V19" i="52"/>
  <c r="U19" i="52"/>
  <c r="V31" i="52"/>
  <c r="U31" i="52"/>
  <c r="V18" i="52"/>
  <c r="U18" i="52"/>
  <c r="V34" i="52"/>
  <c r="U34" i="52"/>
  <c r="V28" i="52"/>
  <c r="U28" i="52"/>
  <c r="V32" i="52"/>
  <c r="U32" i="52"/>
  <c r="U29" i="52"/>
  <c r="V29" i="52"/>
  <c r="V7" i="52"/>
  <c r="U7" i="52"/>
  <c r="E39" i="52"/>
  <c r="G13" i="51"/>
  <c r="H14" i="65"/>
  <c r="H20" i="65" s="1"/>
  <c r="H28" i="65" s="1"/>
  <c r="P26" i="52"/>
  <c r="Q26" i="52"/>
  <c r="N26" i="52"/>
  <c r="W26" i="52"/>
  <c r="R26" i="52"/>
  <c r="AB26" i="52"/>
  <c r="X26" i="52"/>
  <c r="AA26" i="52"/>
  <c r="Y26" i="52"/>
  <c r="S26" i="52"/>
  <c r="T26" i="52"/>
  <c r="Z26" i="52"/>
  <c r="O26" i="52"/>
  <c r="D39" i="52"/>
  <c r="N39" i="52"/>
  <c r="AA34" i="52"/>
  <c r="Q34" i="52"/>
  <c r="T34" i="52"/>
  <c r="S34" i="52"/>
  <c r="Y34" i="52"/>
  <c r="X34" i="52"/>
  <c r="R34" i="52"/>
  <c r="Z34" i="52"/>
  <c r="P34" i="52"/>
  <c r="O34" i="52"/>
  <c r="W34" i="52"/>
  <c r="N34" i="52"/>
  <c r="AB34" i="52"/>
  <c r="L38" i="52"/>
  <c r="L39" i="52" s="1"/>
  <c r="R39" i="52"/>
  <c r="AA7" i="52"/>
  <c r="Q7" i="52"/>
  <c r="S7" i="52"/>
  <c r="Z7" i="52"/>
  <c r="T7" i="52"/>
  <c r="R7" i="52"/>
  <c r="Y7" i="52"/>
  <c r="W7" i="52"/>
  <c r="X7" i="52"/>
  <c r="O7" i="52"/>
  <c r="P7" i="52"/>
  <c r="AB7" i="52"/>
  <c r="N7" i="52"/>
  <c r="N36" i="52"/>
  <c r="Y36" i="52"/>
  <c r="X36" i="52"/>
  <c r="AB36" i="52"/>
  <c r="Z36" i="52"/>
  <c r="P36" i="52"/>
  <c r="O36" i="52"/>
  <c r="AA36" i="52"/>
  <c r="R36" i="52"/>
  <c r="S36" i="52"/>
  <c r="Q36" i="52"/>
  <c r="W36" i="52"/>
  <c r="O11" i="52"/>
  <c r="R11" i="52"/>
  <c r="P11" i="52"/>
  <c r="W11" i="52"/>
  <c r="X11" i="52"/>
  <c r="N11" i="52"/>
  <c r="Z11" i="52"/>
  <c r="T11" i="52"/>
  <c r="Y11" i="52"/>
  <c r="AA11" i="52"/>
  <c r="Q11" i="52"/>
  <c r="S11" i="52"/>
  <c r="AB11" i="52"/>
  <c r="Z20" i="52"/>
  <c r="S20" i="52"/>
  <c r="T20" i="52"/>
  <c r="AA20" i="52"/>
  <c r="AB20" i="52"/>
  <c r="X20" i="52"/>
  <c r="O20" i="52"/>
  <c r="R20" i="52"/>
  <c r="W20" i="52"/>
  <c r="Q20" i="52"/>
  <c r="N20" i="52"/>
  <c r="Y20" i="52"/>
  <c r="P20" i="52"/>
  <c r="N21" i="52"/>
  <c r="S21" i="52"/>
  <c r="T21" i="52"/>
  <c r="AA21" i="52"/>
  <c r="O21" i="52"/>
  <c r="Y21" i="52"/>
  <c r="P21" i="52"/>
  <c r="Z21" i="52"/>
  <c r="AB21" i="52"/>
  <c r="X21" i="52"/>
  <c r="Q21" i="52"/>
  <c r="W21" i="52"/>
  <c r="R21" i="52"/>
  <c r="Z23" i="52"/>
  <c r="Y23" i="52"/>
  <c r="AA23" i="52"/>
  <c r="R23" i="52"/>
  <c r="AB23" i="52"/>
  <c r="W23" i="52"/>
  <c r="Q23" i="52"/>
  <c r="S23" i="52"/>
  <c r="O23" i="52"/>
  <c r="N23" i="52"/>
  <c r="P23" i="52"/>
  <c r="T23" i="52"/>
  <c r="X23" i="52"/>
  <c r="R18" i="52"/>
  <c r="X18" i="52"/>
  <c r="W18" i="52"/>
  <c r="Q18" i="52"/>
  <c r="AB18" i="52"/>
  <c r="S18" i="52"/>
  <c r="O18" i="52"/>
  <c r="Z18" i="52"/>
  <c r="Y18" i="52"/>
  <c r="P18" i="52"/>
  <c r="N18" i="52"/>
  <c r="AA18" i="52"/>
  <c r="T18" i="52"/>
  <c r="Z14" i="52"/>
  <c r="T14" i="52"/>
  <c r="Q14" i="52"/>
  <c r="AB14" i="52"/>
  <c r="O14" i="52"/>
  <c r="N14" i="52"/>
  <c r="AA14" i="52"/>
  <c r="R14" i="52"/>
  <c r="Y14" i="52"/>
  <c r="S14" i="52"/>
  <c r="X14" i="52"/>
  <c r="W14" i="52"/>
  <c r="P14" i="52"/>
  <c r="P39" i="52"/>
  <c r="R24" i="52"/>
  <c r="S24" i="52"/>
  <c r="T24" i="52"/>
  <c r="P24" i="52"/>
  <c r="O24" i="52"/>
  <c r="AB24" i="52"/>
  <c r="N24" i="52"/>
  <c r="X24" i="52"/>
  <c r="Z24" i="52"/>
  <c r="Q24" i="52"/>
  <c r="W24" i="52"/>
  <c r="P10" i="52"/>
  <c r="X10" i="52"/>
  <c r="AA10" i="52"/>
  <c r="AB10" i="52"/>
  <c r="N10" i="52"/>
  <c r="Z10" i="52"/>
  <c r="Y10" i="52"/>
  <c r="T10" i="52"/>
  <c r="O10" i="52"/>
  <c r="S10" i="52"/>
  <c r="Q10" i="52"/>
  <c r="W10" i="52"/>
  <c r="R10" i="52"/>
  <c r="J37" i="52"/>
  <c r="Q28" i="52"/>
  <c r="AB28" i="52"/>
  <c r="Z28" i="52"/>
  <c r="T28" i="52"/>
  <c r="R28" i="52"/>
  <c r="Y28" i="52"/>
  <c r="X28" i="52"/>
  <c r="AA28" i="52"/>
  <c r="N28" i="52"/>
  <c r="S28" i="52"/>
  <c r="O28" i="52"/>
  <c r="P28" i="52"/>
  <c r="W28" i="52"/>
  <c r="R17" i="52"/>
  <c r="T17" i="52"/>
  <c r="X17" i="52"/>
  <c r="Z17" i="52"/>
  <c r="S17" i="52"/>
  <c r="O17" i="52"/>
  <c r="N17" i="52"/>
  <c r="AA17" i="52"/>
  <c r="Q17" i="52"/>
  <c r="W17" i="52"/>
  <c r="AB17" i="52"/>
  <c r="E40" i="52"/>
  <c r="I38" i="52"/>
  <c r="I39" i="52" s="1"/>
  <c r="Y15" i="52"/>
  <c r="S15" i="52"/>
  <c r="X15" i="52"/>
  <c r="Q15" i="52"/>
  <c r="T15" i="52"/>
  <c r="Z15" i="52"/>
  <c r="O15" i="52"/>
  <c r="P15" i="52"/>
  <c r="W15" i="52"/>
  <c r="N15" i="52"/>
  <c r="AB15" i="52"/>
  <c r="R15" i="52"/>
  <c r="AA15" i="52"/>
  <c r="AA35" i="52"/>
  <c r="AB35" i="52"/>
  <c r="W35" i="52"/>
  <c r="R35" i="52"/>
  <c r="X35" i="52"/>
  <c r="S35" i="52"/>
  <c r="N35" i="52"/>
  <c r="T35" i="52"/>
  <c r="Z35" i="52"/>
  <c r="P35" i="52"/>
  <c r="Q35" i="52"/>
  <c r="O35" i="52"/>
  <c r="T30" i="52"/>
  <c r="R30" i="52"/>
  <c r="Y30" i="52"/>
  <c r="AB30" i="52"/>
  <c r="Z30" i="52"/>
  <c r="AA30" i="52"/>
  <c r="S30" i="52"/>
  <c r="Q30" i="52"/>
  <c r="W30" i="52"/>
  <c r="N30" i="52"/>
  <c r="O30" i="52"/>
  <c r="X30" i="52"/>
  <c r="P30" i="52"/>
  <c r="N9" i="52"/>
  <c r="X9" i="52"/>
  <c r="R9" i="52"/>
  <c r="T9" i="52"/>
  <c r="AA9" i="52"/>
  <c r="Q9" i="52"/>
  <c r="AB9" i="52"/>
  <c r="Y9" i="52"/>
  <c r="S9" i="52"/>
  <c r="Z9" i="52"/>
  <c r="P9" i="52"/>
  <c r="O9" i="52"/>
  <c r="W9" i="52"/>
  <c r="Y39" i="52"/>
  <c r="N22" i="52"/>
  <c r="R22" i="52"/>
  <c r="O22" i="52"/>
  <c r="P22" i="52"/>
  <c r="Z22" i="52"/>
  <c r="AB22" i="52"/>
  <c r="AA22" i="52"/>
  <c r="Y22" i="52"/>
  <c r="T22" i="52"/>
  <c r="X22" i="52"/>
  <c r="Q22" i="52"/>
  <c r="S22" i="52"/>
  <c r="W22" i="52"/>
  <c r="P8" i="52"/>
  <c r="S8" i="52"/>
  <c r="W8" i="52"/>
  <c r="N8" i="52"/>
  <c r="AB8" i="52"/>
  <c r="Y8" i="52"/>
  <c r="O8" i="52"/>
  <c r="Z8" i="52"/>
  <c r="Q8" i="52"/>
  <c r="AA8" i="52"/>
  <c r="X8" i="52"/>
  <c r="T8" i="52"/>
  <c r="R8" i="52"/>
  <c r="Y13" i="52"/>
  <c r="AB13" i="52"/>
  <c r="AA13" i="52"/>
  <c r="Q13" i="52"/>
  <c r="W13" i="52"/>
  <c r="O13" i="52"/>
  <c r="N13" i="52"/>
  <c r="X13" i="52"/>
  <c r="P13" i="52"/>
  <c r="T13" i="52"/>
  <c r="R13" i="52"/>
  <c r="Z13" i="52"/>
  <c r="S13" i="52"/>
  <c r="T12" i="52"/>
  <c r="AA12" i="52"/>
  <c r="S12" i="52"/>
  <c r="R12" i="52"/>
  <c r="X12" i="52"/>
  <c r="P12" i="52"/>
  <c r="O12" i="52"/>
  <c r="Z12" i="52"/>
  <c r="Y12" i="52"/>
  <c r="AB12" i="52"/>
  <c r="Q12" i="52"/>
  <c r="W12" i="52"/>
  <c r="N12" i="52"/>
  <c r="AB31" i="52"/>
  <c r="T31" i="52"/>
  <c r="Y31" i="52"/>
  <c r="O31" i="52"/>
  <c r="Z31" i="52"/>
  <c r="W31" i="52"/>
  <c r="S31" i="52"/>
  <c r="R31" i="52"/>
  <c r="P31" i="52"/>
  <c r="N31" i="52"/>
  <c r="AA31" i="52"/>
  <c r="X31" i="52"/>
  <c r="Q31" i="52"/>
  <c r="P32" i="52"/>
  <c r="O32" i="52"/>
  <c r="Q32" i="52"/>
  <c r="T32" i="52"/>
  <c r="Z32" i="52"/>
  <c r="AA32" i="52"/>
  <c r="Y32" i="52"/>
  <c r="AB32" i="52"/>
  <c r="N32" i="52"/>
  <c r="W32" i="52"/>
  <c r="S32" i="52"/>
  <c r="X32" i="52"/>
  <c r="R32" i="52"/>
  <c r="Z29" i="52"/>
  <c r="P29" i="52"/>
  <c r="AB29" i="52"/>
  <c r="Y29" i="52"/>
  <c r="Q29" i="52"/>
  <c r="R29" i="52"/>
  <c r="O29" i="52"/>
  <c r="AA29" i="52"/>
  <c r="S29" i="52"/>
  <c r="X29" i="52"/>
  <c r="T29" i="52"/>
  <c r="N29" i="52"/>
  <c r="W29" i="52"/>
  <c r="T19" i="52"/>
  <c r="P19" i="52"/>
  <c r="Y19" i="52"/>
  <c r="X19" i="52"/>
  <c r="W19" i="52"/>
  <c r="Z19" i="52"/>
  <c r="AA19" i="52"/>
  <c r="S19" i="52"/>
  <c r="Q19" i="52"/>
  <c r="R19" i="52"/>
  <c r="AB19" i="52"/>
  <c r="N19" i="52"/>
  <c r="O19" i="52"/>
  <c r="S27" i="52"/>
  <c r="T27" i="52"/>
  <c r="Q27" i="52"/>
  <c r="AA27" i="52"/>
  <c r="R27" i="52"/>
  <c r="O27" i="52"/>
  <c r="N27" i="52"/>
  <c r="AB27" i="52"/>
  <c r="X27" i="52"/>
  <c r="P27" i="52"/>
  <c r="W27" i="52"/>
  <c r="AB16" i="52"/>
  <c r="Q16" i="52"/>
  <c r="S16" i="52"/>
  <c r="T16" i="52"/>
  <c r="W16" i="52"/>
  <c r="N16" i="52"/>
  <c r="R16" i="52"/>
  <c r="Z16" i="52"/>
  <c r="O16" i="52"/>
  <c r="AA16" i="52"/>
  <c r="Y16" i="52"/>
  <c r="P16" i="52"/>
  <c r="X16" i="52"/>
  <c r="Y33" i="52"/>
  <c r="W33" i="52"/>
  <c r="S33" i="52"/>
  <c r="X33" i="52"/>
  <c r="AB33" i="52"/>
  <c r="AA33" i="52"/>
  <c r="Q33" i="52"/>
  <c r="Z33" i="52"/>
  <c r="R33" i="52"/>
  <c r="T33" i="52"/>
  <c r="N33" i="52"/>
  <c r="P33" i="52"/>
  <c r="O33" i="52"/>
  <c r="H35" i="51"/>
  <c r="E20" i="58"/>
  <c r="H31" i="51"/>
  <c r="E21" i="58"/>
  <c r="H40" i="51"/>
  <c r="L36" i="1"/>
  <c r="L37" i="1" s="1"/>
  <c r="L38" i="1" s="1"/>
  <c r="L39" i="1" s="1"/>
  <c r="L40" i="1" s="1"/>
  <c r="L41" i="1" s="1"/>
  <c r="L42" i="1" s="1"/>
  <c r="L43" i="1" s="1"/>
  <c r="L44" i="1" s="1"/>
  <c r="L45" i="1" s="1"/>
  <c r="L46" i="1" s="1"/>
  <c r="L47" i="1" s="1"/>
  <c r="L48" i="1" s="1"/>
  <c r="L49" i="1" s="1"/>
  <c r="L50" i="1" s="1"/>
  <c r="L51" i="1" s="1"/>
  <c r="L52" i="1" s="1"/>
  <c r="L53" i="1" s="1"/>
  <c r="L54" i="1" s="1"/>
  <c r="L55" i="1" s="1"/>
  <c r="L56" i="1" s="1"/>
  <c r="L57" i="1" s="1"/>
  <c r="L58" i="1" s="1"/>
  <c r="L59" i="1" s="1"/>
  <c r="L60" i="1" s="1"/>
  <c r="L61" i="1" s="1"/>
  <c r="L62" i="1" s="1"/>
  <c r="L63" i="1" s="1"/>
  <c r="L64" i="1" s="1"/>
  <c r="L65" i="1" s="1"/>
  <c r="L66" i="1" s="1"/>
  <c r="L67" i="1" s="1"/>
  <c r="L68" i="1" s="1"/>
  <c r="L69" i="1" s="1"/>
  <c r="L70" i="1" s="1"/>
  <c r="L71" i="1" s="1"/>
  <c r="L72" i="1" s="1"/>
  <c r="L73" i="1" s="1"/>
  <c r="L74" i="1" s="1"/>
  <c r="L75" i="1" s="1"/>
  <c r="L76" i="1" s="1"/>
  <c r="L77" i="1" s="1"/>
  <c r="L78" i="1" s="1"/>
  <c r="L79" i="1" s="1"/>
  <c r="L80" i="1" s="1"/>
  <c r="L81" i="1" s="1"/>
  <c r="L82" i="1" s="1"/>
  <c r="L83" i="1" s="1"/>
  <c r="L84" i="1" s="1"/>
  <c r="L85" i="1" s="1"/>
  <c r="L86" i="1" s="1"/>
  <c r="L87" i="1" s="1"/>
  <c r="L88" i="1" s="1"/>
  <c r="L89" i="1" s="1"/>
  <c r="L90" i="1" s="1"/>
  <c r="L91" i="1" s="1"/>
  <c r="L92" i="1" s="1"/>
  <c r="L93" i="1" s="1"/>
  <c r="L94" i="1" s="1"/>
  <c r="L95" i="1" s="1"/>
  <c r="L96" i="1" s="1"/>
  <c r="L97" i="1" s="1"/>
  <c r="L98" i="1" s="1"/>
  <c r="L99" i="1" s="1"/>
  <c r="L100" i="1" s="1"/>
  <c r="L101" i="1" s="1"/>
  <c r="L102" i="1" s="1"/>
  <c r="L103" i="1" s="1"/>
  <c r="L104" i="1" s="1"/>
  <c r="L105" i="1" s="1"/>
  <c r="L106" i="1" s="1"/>
  <c r="L107" i="1" s="1"/>
  <c r="L108" i="1" s="1"/>
  <c r="L109" i="1" s="1"/>
  <c r="L110" i="1" s="1"/>
  <c r="L111" i="1" s="1"/>
  <c r="L112" i="1" s="1"/>
  <c r="L113" i="1" s="1"/>
  <c r="L114" i="1" s="1"/>
  <c r="L115" i="1" s="1"/>
  <c r="L116" i="1" s="1"/>
  <c r="L117" i="1" s="1"/>
  <c r="L118" i="1" s="1"/>
  <c r="L119" i="1" s="1"/>
  <c r="L120" i="1" s="1"/>
  <c r="L121" i="1" s="1"/>
  <c r="L122" i="1" s="1"/>
  <c r="L123" i="1" s="1"/>
  <c r="L124" i="1" s="1"/>
  <c r="L125" i="1" s="1"/>
  <c r="L126" i="1" s="1"/>
  <c r="L127" i="1" s="1"/>
  <c r="L128" i="1" s="1"/>
  <c r="L129" i="1" s="1"/>
  <c r="L130" i="1" s="1"/>
  <c r="L131" i="1" s="1"/>
  <c r="L132" i="1" s="1"/>
  <c r="L133" i="1" s="1"/>
  <c r="L134" i="1" s="1"/>
  <c r="L135" i="1" s="1"/>
  <c r="L136" i="1" s="1"/>
  <c r="L137" i="1" s="1"/>
  <c r="L138" i="1" s="1"/>
  <c r="L139" i="1" s="1"/>
  <c r="L140" i="1" s="1"/>
  <c r="L141" i="1" s="1"/>
  <c r="L142" i="1" s="1"/>
  <c r="L143" i="1" s="1"/>
  <c r="L144" i="1" s="1"/>
  <c r="L145" i="1" s="1"/>
  <c r="L146" i="1" s="1"/>
  <c r="L147" i="1" s="1"/>
  <c r="L148" i="1" s="1"/>
  <c r="L149" i="1" s="1"/>
  <c r="L150" i="1" s="1"/>
  <c r="L151" i="1" s="1"/>
  <c r="L152" i="1" s="1"/>
  <c r="L153" i="1" s="1"/>
  <c r="L154" i="1" s="1"/>
  <c r="L155" i="1" s="1"/>
  <c r="L156" i="1" s="1"/>
  <c r="L157" i="1" s="1"/>
  <c r="L158" i="1" s="1"/>
  <c r="L159" i="1" s="1"/>
  <c r="L160" i="1" s="1"/>
  <c r="L161" i="1" s="1"/>
  <c r="L162" i="1" s="1"/>
  <c r="L163" i="1" s="1"/>
  <c r="L164" i="1" s="1"/>
  <c r="L165" i="1" s="1"/>
  <c r="L166" i="1" s="1"/>
  <c r="L167" i="1" s="1"/>
  <c r="L168" i="1" s="1"/>
  <c r="L169" i="1" s="1"/>
  <c r="L170" i="1" s="1"/>
  <c r="L171" i="1" s="1"/>
  <c r="L172" i="1" s="1"/>
  <c r="L173" i="1" s="1"/>
  <c r="L174" i="1" s="1"/>
  <c r="L175" i="1" s="1"/>
  <c r="L176" i="1" s="1"/>
  <c r="L177" i="1" s="1"/>
  <c r="L178" i="1" s="1"/>
  <c r="L179" i="1" s="1"/>
  <c r="L180" i="1" s="1"/>
  <c r="L181" i="1" s="1"/>
  <c r="L182" i="1" s="1"/>
  <c r="L183" i="1" s="1"/>
  <c r="L184" i="1" s="1"/>
  <c r="L185" i="1" s="1"/>
  <c r="L186" i="1" s="1"/>
  <c r="L187" i="1" s="1"/>
  <c r="L188" i="1" s="1"/>
  <c r="L189" i="1" s="1"/>
  <c r="L190" i="1" s="1"/>
  <c r="L191" i="1" s="1"/>
  <c r="L192" i="1" s="1"/>
  <c r="L193" i="1" s="1"/>
  <c r="L194" i="1" s="1"/>
  <c r="L195" i="1" s="1"/>
  <c r="L196" i="1" s="1"/>
  <c r="L197" i="1" s="1"/>
  <c r="L198" i="1" s="1"/>
  <c r="L199" i="1" s="1"/>
  <c r="L200" i="1" s="1"/>
  <c r="L201" i="1" s="1"/>
  <c r="L202" i="1" s="1"/>
  <c r="L203" i="1" s="1"/>
  <c r="L204" i="1" s="1"/>
  <c r="L205" i="1" s="1"/>
  <c r="L206" i="1" s="1"/>
  <c r="L207" i="1" s="1"/>
  <c r="L208" i="1" s="1"/>
  <c r="L209" i="1" s="1"/>
  <c r="L210" i="1" s="1"/>
  <c r="L211" i="1" s="1"/>
  <c r="L212" i="1" s="1"/>
  <c r="L213" i="1" s="1"/>
  <c r="L214" i="1" s="1"/>
  <c r="L215" i="1" s="1"/>
  <c r="L216" i="1" s="1"/>
  <c r="L217" i="1" s="1"/>
  <c r="L218" i="1" s="1"/>
  <c r="L219" i="1" s="1"/>
  <c r="L220" i="1" s="1"/>
  <c r="L221" i="1" s="1"/>
  <c r="L222" i="1" s="1"/>
  <c r="L223" i="1" s="1"/>
  <c r="L224" i="1" s="1"/>
  <c r="L225" i="1" s="1"/>
  <c r="L226" i="1" s="1"/>
  <c r="L227" i="1" s="1"/>
  <c r="L228" i="1" s="1"/>
  <c r="L229" i="1" s="1"/>
  <c r="L230" i="1" s="1"/>
  <c r="L231" i="1" s="1"/>
  <c r="L232" i="1" s="1"/>
  <c r="L233" i="1" s="1"/>
  <c r="L234" i="1" s="1"/>
  <c r="L235" i="1" s="1"/>
  <c r="L236" i="1" s="1"/>
  <c r="L237" i="1" s="1"/>
  <c r="L238" i="1" s="1"/>
  <c r="L239" i="1" s="1"/>
  <c r="L240" i="1" s="1"/>
  <c r="L241" i="1" s="1"/>
  <c r="L242" i="1" s="1"/>
  <c r="L243" i="1" s="1"/>
  <c r="L244" i="1" s="1"/>
  <c r="L245" i="1" s="1"/>
  <c r="L246" i="1" s="1"/>
  <c r="L247" i="1" s="1"/>
  <c r="L248" i="1" s="1"/>
  <c r="L249" i="1" s="1"/>
  <c r="L250" i="1" s="1"/>
  <c r="L251" i="1" s="1"/>
  <c r="L252" i="1" s="1"/>
  <c r="L253" i="1" s="1"/>
  <c r="L254" i="1" s="1"/>
  <c r="L255" i="1" s="1"/>
  <c r="L256" i="1" s="1"/>
  <c r="L257" i="1" s="1"/>
  <c r="L258" i="1" s="1"/>
  <c r="L259" i="1" s="1"/>
  <c r="L260" i="1" s="1"/>
  <c r="L261" i="1" s="1"/>
  <c r="L262" i="1" s="1"/>
  <c r="L263" i="1" s="1"/>
  <c r="L264" i="1" s="1"/>
  <c r="L265" i="1" s="1"/>
  <c r="L266" i="1" s="1"/>
  <c r="L267" i="1" s="1"/>
  <c r="L268" i="1" s="1"/>
  <c r="L269" i="1" s="1"/>
  <c r="L270" i="1" s="1"/>
  <c r="L271" i="1" s="1"/>
  <c r="L272" i="1" s="1"/>
  <c r="L273" i="1" s="1"/>
  <c r="L274" i="1" s="1"/>
  <c r="L275" i="1" s="1"/>
  <c r="L276" i="1" s="1"/>
  <c r="L277" i="1" s="1"/>
  <c r="L278" i="1" s="1"/>
  <c r="L279" i="1" s="1"/>
  <c r="L280" i="1" s="1"/>
  <c r="L281" i="1" s="1"/>
  <c r="L282" i="1" s="1"/>
  <c r="L283" i="1" s="1"/>
  <c r="L284" i="1" s="1"/>
  <c r="L285" i="1" s="1"/>
  <c r="L286" i="1" s="1"/>
  <c r="L287" i="1" s="1"/>
  <c r="L288" i="1" s="1"/>
  <c r="L289" i="1" s="1"/>
  <c r="L290" i="1" s="1"/>
  <c r="L291" i="1" s="1"/>
  <c r="L292" i="1" s="1"/>
  <c r="L293" i="1" s="1"/>
  <c r="L294" i="1" s="1"/>
  <c r="L295" i="1" s="1"/>
  <c r="L296" i="1" s="1"/>
  <c r="L297" i="1" s="1"/>
  <c r="L298" i="1" s="1"/>
  <c r="L299" i="1" s="1"/>
  <c r="L300" i="1" s="1"/>
  <c r="L301" i="1" s="1"/>
  <c r="L302" i="1" s="1"/>
  <c r="L303" i="1" s="1"/>
  <c r="L304" i="1" s="1"/>
  <c r="L305" i="1" s="1"/>
  <c r="L306" i="1" s="1"/>
  <c r="L307" i="1" s="1"/>
  <c r="L308" i="1" s="1"/>
  <c r="L309" i="1" s="1"/>
  <c r="L310" i="1" s="1"/>
  <c r="L311" i="1" s="1"/>
  <c r="L312" i="1" s="1"/>
  <c r="L313" i="1" s="1"/>
  <c r="L314" i="1" s="1"/>
  <c r="L315" i="1" s="1"/>
  <c r="L316" i="1" s="1"/>
  <c r="L317" i="1" s="1"/>
  <c r="L318" i="1" s="1"/>
  <c r="L319" i="1" s="1"/>
  <c r="L320" i="1" s="1"/>
  <c r="L321" i="1" s="1"/>
  <c r="L322" i="1" s="1"/>
  <c r="L323" i="1" s="1"/>
  <c r="L324" i="1" s="1"/>
  <c r="L325" i="1" s="1"/>
  <c r="L326" i="1" s="1"/>
  <c r="L327" i="1" s="1"/>
  <c r="L328" i="1" s="1"/>
  <c r="L329" i="1" s="1"/>
  <c r="L330" i="1" s="1"/>
  <c r="L331" i="1" s="1"/>
  <c r="L332" i="1" s="1"/>
  <c r="L333" i="1" s="1"/>
  <c r="L334" i="1" s="1"/>
  <c r="L335" i="1" s="1"/>
  <c r="L336" i="1" s="1"/>
  <c r="L337" i="1" s="1"/>
  <c r="L338" i="1" s="1"/>
  <c r="L339" i="1" s="1"/>
  <c r="L340" i="1" s="1"/>
  <c r="L341" i="1" s="1"/>
  <c r="L342" i="1" s="1"/>
  <c r="L343" i="1" s="1"/>
  <c r="L344" i="1" s="1"/>
  <c r="L345" i="1" s="1"/>
  <c r="L346" i="1" s="1"/>
  <c r="L347" i="1" s="1"/>
  <c r="L348" i="1" s="1"/>
  <c r="L349" i="1" s="1"/>
  <c r="L350" i="1" s="1"/>
  <c r="L351" i="1" s="1"/>
  <c r="L352" i="1" s="1"/>
  <c r="L353" i="1" s="1"/>
  <c r="L354" i="1" s="1"/>
  <c r="L355" i="1" s="1"/>
  <c r="L356" i="1" s="1"/>
  <c r="L357" i="1" s="1"/>
  <c r="L358" i="1" s="1"/>
  <c r="L359" i="1" s="1"/>
  <c r="L360" i="1" s="1"/>
  <c r="L361" i="1" s="1"/>
  <c r="L362" i="1" s="1"/>
  <c r="L363" i="1" s="1"/>
  <c r="L364" i="1" s="1"/>
  <c r="L365" i="1" s="1"/>
  <c r="L366" i="1" s="1"/>
  <c r="L367" i="1" s="1"/>
  <c r="L368" i="1" s="1"/>
  <c r="L369" i="1" s="1"/>
  <c r="L370" i="1" s="1"/>
  <c r="L371" i="1" s="1"/>
  <c r="L372" i="1" s="1"/>
  <c r="L373" i="1" s="1"/>
  <c r="L374" i="1" s="1"/>
  <c r="L375" i="1" s="1"/>
  <c r="L376" i="1" s="1"/>
  <c r="L377" i="1" s="1"/>
  <c r="L378" i="1" s="1"/>
  <c r="L379" i="1" s="1"/>
  <c r="L380" i="1" s="1"/>
  <c r="L381" i="1" s="1"/>
  <c r="L382" i="1" s="1"/>
  <c r="L383" i="1" s="1"/>
  <c r="L384" i="1" s="1"/>
  <c r="L385" i="1" s="1"/>
  <c r="L386" i="1" s="1"/>
  <c r="L387" i="1" s="1"/>
  <c r="L388" i="1" s="1"/>
  <c r="L389" i="1" s="1"/>
  <c r="L390" i="1" s="1"/>
  <c r="L391" i="1" s="1"/>
  <c r="L392" i="1" s="1"/>
  <c r="L393" i="1" s="1"/>
  <c r="L394" i="1" s="1"/>
  <c r="L395" i="1" s="1"/>
  <c r="L396" i="1" s="1"/>
  <c r="L397" i="1" s="1"/>
  <c r="L398" i="1" s="1"/>
  <c r="L399" i="1" s="1"/>
  <c r="L400" i="1" s="1"/>
  <c r="L401" i="1" s="1"/>
  <c r="L402" i="1" s="1"/>
  <c r="L403" i="1" s="1"/>
  <c r="L404" i="1" s="1"/>
  <c r="L405" i="1" s="1"/>
  <c r="L406" i="1" s="1"/>
  <c r="L407" i="1" s="1"/>
  <c r="L408" i="1" s="1"/>
  <c r="L409" i="1" s="1"/>
  <c r="L410" i="1" s="1"/>
  <c r="L411" i="1" s="1"/>
  <c r="L412" i="1" s="1"/>
  <c r="L413" i="1" s="1"/>
  <c r="L414" i="1" s="1"/>
  <c r="L415" i="1" s="1"/>
  <c r="L416" i="1" s="1"/>
  <c r="L417" i="1" s="1"/>
  <c r="L418" i="1" s="1"/>
  <c r="L419" i="1" s="1"/>
  <c r="L420" i="1" s="1"/>
  <c r="L421" i="1" s="1"/>
  <c r="L422" i="1" s="1"/>
  <c r="L423" i="1" s="1"/>
  <c r="L424" i="1" s="1"/>
  <c r="L425" i="1" s="1"/>
  <c r="L426" i="1" s="1"/>
  <c r="L427" i="1" s="1"/>
  <c r="L428" i="1" s="1"/>
  <c r="L429" i="1" s="1"/>
  <c r="L430" i="1" s="1"/>
  <c r="L431" i="1" s="1"/>
  <c r="L432" i="1" s="1"/>
  <c r="L433" i="1" s="1"/>
  <c r="L434" i="1" s="1"/>
  <c r="L435" i="1" s="1"/>
  <c r="L436" i="1" s="1"/>
  <c r="L437" i="1" s="1"/>
  <c r="L438" i="1" s="1"/>
  <c r="L439" i="1" s="1"/>
  <c r="L440" i="1" s="1"/>
  <c r="L441" i="1" s="1"/>
  <c r="L442" i="1" s="1"/>
  <c r="L443" i="1" s="1"/>
  <c r="L444" i="1" s="1"/>
  <c r="L445" i="1" s="1"/>
  <c r="L446" i="1" s="1"/>
  <c r="L447" i="1" s="1"/>
  <c r="L448" i="1" s="1"/>
  <c r="L449" i="1" s="1"/>
  <c r="L450" i="1" s="1"/>
  <c r="L451" i="1" s="1"/>
  <c r="L452" i="1" s="1"/>
  <c r="L453" i="1" s="1"/>
  <c r="L454" i="1" s="1"/>
  <c r="L455" i="1" s="1"/>
  <c r="L456" i="1" s="1"/>
  <c r="L457" i="1" s="1"/>
  <c r="L458" i="1" s="1"/>
  <c r="L459" i="1" s="1"/>
  <c r="L460" i="1" s="1"/>
  <c r="L461" i="1" s="1"/>
  <c r="L462" i="1" s="1"/>
  <c r="L463" i="1" s="1"/>
  <c r="L464" i="1" s="1"/>
  <c r="L465" i="1" s="1"/>
  <c r="L466" i="1" s="1"/>
  <c r="L467" i="1" s="1"/>
  <c r="L468" i="1" s="1"/>
  <c r="L469" i="1" s="1"/>
  <c r="L470" i="1" s="1"/>
  <c r="L471" i="1" s="1"/>
  <c r="L472" i="1" s="1"/>
  <c r="L473" i="1" s="1"/>
  <c r="L474" i="1" s="1"/>
  <c r="L475" i="1" s="1"/>
  <c r="L476" i="1" s="1"/>
  <c r="L477" i="1" s="1"/>
  <c r="L478" i="1" s="1"/>
  <c r="L479" i="1" s="1"/>
  <c r="L480" i="1" s="1"/>
  <c r="L481" i="1" s="1"/>
  <c r="L482" i="1" s="1"/>
  <c r="L483" i="1" s="1"/>
  <c r="L484" i="1" s="1"/>
  <c r="L485" i="1" s="1"/>
  <c r="L486" i="1" s="1"/>
  <c r="L487" i="1" s="1"/>
  <c r="L488" i="1" s="1"/>
  <c r="L489" i="1" s="1"/>
  <c r="L490" i="1" s="1"/>
  <c r="L491" i="1" s="1"/>
  <c r="L492" i="1" s="1"/>
  <c r="L493" i="1" s="1"/>
  <c r="L494" i="1" s="1"/>
  <c r="L495" i="1" s="1"/>
  <c r="L496" i="1" s="1"/>
  <c r="L497" i="1" s="1"/>
  <c r="L498" i="1" s="1"/>
  <c r="L499" i="1" s="1"/>
  <c r="L500" i="1" s="1"/>
  <c r="L501" i="1" s="1"/>
  <c r="L502" i="1" s="1"/>
  <c r="L503" i="1" s="1"/>
  <c r="L504" i="1" s="1"/>
  <c r="L505" i="1" s="1"/>
  <c r="L506" i="1" s="1"/>
  <c r="L507" i="1" s="1"/>
  <c r="L508" i="1" s="1"/>
  <c r="L509" i="1" s="1"/>
  <c r="L510" i="1" s="1"/>
  <c r="L511" i="1" s="1"/>
  <c r="L512" i="1" s="1"/>
  <c r="L513" i="1" s="1"/>
  <c r="L514" i="1" s="1"/>
  <c r="L515" i="1" s="1"/>
  <c r="L516" i="1" s="1"/>
  <c r="L517" i="1" s="1"/>
  <c r="L518" i="1" s="1"/>
  <c r="L519" i="1" s="1"/>
  <c r="L520" i="1" s="1"/>
  <c r="L521" i="1" s="1"/>
  <c r="L522" i="1" s="1"/>
  <c r="L523" i="1" s="1"/>
  <c r="L524" i="1" s="1"/>
  <c r="L525" i="1" s="1"/>
  <c r="L526" i="1" s="1"/>
  <c r="L527" i="1" s="1"/>
  <c r="L528" i="1" s="1"/>
  <c r="L529" i="1" s="1"/>
  <c r="L530" i="1" s="1"/>
  <c r="L531" i="1" s="1"/>
  <c r="L532" i="1" s="1"/>
  <c r="L533" i="1" s="1"/>
  <c r="L534" i="1" s="1"/>
  <c r="L535" i="1" s="1"/>
  <c r="L536" i="1" s="1"/>
  <c r="L537" i="1" s="1"/>
  <c r="L538" i="1" s="1"/>
  <c r="L539" i="1" s="1"/>
  <c r="L540" i="1" s="1"/>
  <c r="L541" i="1" s="1"/>
  <c r="L542" i="1" s="1"/>
  <c r="L543" i="1" s="1"/>
  <c r="L544" i="1" s="1"/>
  <c r="L545" i="1" s="1"/>
  <c r="L546" i="1" s="1"/>
  <c r="L547" i="1" s="1"/>
  <c r="L548" i="1" s="1"/>
  <c r="L549" i="1" s="1"/>
  <c r="L550" i="1" s="1"/>
  <c r="L551" i="1" s="1"/>
  <c r="L552" i="1" s="1"/>
  <c r="L553" i="1" s="1"/>
  <c r="L554" i="1" s="1"/>
  <c r="L555" i="1" s="1"/>
  <c r="L556" i="1" s="1"/>
  <c r="L557" i="1" s="1"/>
  <c r="L558" i="1" s="1"/>
  <c r="L559" i="1" s="1"/>
  <c r="L560" i="1" s="1"/>
  <c r="L561" i="1" s="1"/>
  <c r="L562" i="1" s="1"/>
  <c r="L563" i="1" s="1"/>
  <c r="L564" i="1" s="1"/>
  <c r="L565" i="1" s="1"/>
  <c r="L566" i="1" s="1"/>
  <c r="L567" i="1" s="1"/>
  <c r="L568" i="1" s="1"/>
  <c r="L569" i="1" s="1"/>
  <c r="L570" i="1" s="1"/>
  <c r="L571" i="1" s="1"/>
  <c r="L572" i="1" s="1"/>
  <c r="L573" i="1" s="1"/>
  <c r="L574" i="1" s="1"/>
  <c r="L575" i="1" s="1"/>
  <c r="L576" i="1" s="1"/>
  <c r="L577" i="1" s="1"/>
  <c r="L578" i="1" s="1"/>
  <c r="L579" i="1" s="1"/>
  <c r="L580" i="1" s="1"/>
  <c r="L581" i="1" s="1"/>
  <c r="L582" i="1" s="1"/>
  <c r="L583" i="1" s="1"/>
  <c r="L584" i="1" s="1"/>
  <c r="L585" i="1" s="1"/>
  <c r="L586" i="1" s="1"/>
  <c r="L587" i="1" s="1"/>
  <c r="L588" i="1" s="1"/>
  <c r="L589" i="1" s="1"/>
  <c r="L590" i="1" s="1"/>
  <c r="L591" i="1" s="1"/>
  <c r="L592" i="1" s="1"/>
  <c r="L593" i="1" s="1"/>
  <c r="L594" i="1" s="1"/>
  <c r="L595" i="1" s="1"/>
  <c r="L596" i="1" s="1"/>
  <c r="L597" i="1" s="1"/>
  <c r="L598" i="1" s="1"/>
  <c r="L599" i="1" s="1"/>
  <c r="L600" i="1" s="1"/>
  <c r="L601" i="1" s="1"/>
  <c r="L602" i="1" s="1"/>
  <c r="L603" i="1" s="1"/>
  <c r="L604" i="1" s="1"/>
  <c r="L605" i="1" s="1"/>
  <c r="D44" i="51"/>
  <c r="H38" i="51"/>
  <c r="I36" i="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s="1"/>
  <c r="I73" i="1" s="1"/>
  <c r="I74" i="1" s="1"/>
  <c r="I75" i="1" s="1"/>
  <c r="I76" i="1" s="1"/>
  <c r="I77" i="1" s="1"/>
  <c r="I78" i="1" s="1"/>
  <c r="I79" i="1" s="1"/>
  <c r="I80" i="1" s="1"/>
  <c r="I81" i="1" s="1"/>
  <c r="I82" i="1" s="1"/>
  <c r="I83" i="1" s="1"/>
  <c r="I84" i="1" s="1"/>
  <c r="I85" i="1" s="1"/>
  <c r="I86" i="1" s="1"/>
  <c r="I87" i="1" s="1"/>
  <c r="I88" i="1" s="1"/>
  <c r="I89" i="1" s="1"/>
  <c r="I90" i="1" s="1"/>
  <c r="I91" i="1" s="1"/>
  <c r="I92" i="1" s="1"/>
  <c r="I93" i="1" s="1"/>
  <c r="I94" i="1" s="1"/>
  <c r="I95" i="1" s="1"/>
  <c r="I96" i="1" s="1"/>
  <c r="I97" i="1" s="1"/>
  <c r="I98" i="1" s="1"/>
  <c r="I99" i="1" s="1"/>
  <c r="I100" i="1" s="1"/>
  <c r="I101" i="1" s="1"/>
  <c r="I102" i="1" s="1"/>
  <c r="I103" i="1" s="1"/>
  <c r="I104" i="1" s="1"/>
  <c r="I105" i="1" s="1"/>
  <c r="I106" i="1" s="1"/>
  <c r="I107" i="1" s="1"/>
  <c r="I108" i="1" s="1"/>
  <c r="I109" i="1" s="1"/>
  <c r="I110" i="1" s="1"/>
  <c r="I111" i="1" s="1"/>
  <c r="I112" i="1" s="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I148" i="1" s="1"/>
  <c r="I149" i="1" s="1"/>
  <c r="I150" i="1" s="1"/>
  <c r="I151" i="1" s="1"/>
  <c r="I152" i="1" s="1"/>
  <c r="I153" i="1" s="1"/>
  <c r="I154" i="1" s="1"/>
  <c r="I155" i="1" s="1"/>
  <c r="I156" i="1" s="1"/>
  <c r="I157" i="1" s="1"/>
  <c r="I158" i="1" s="1"/>
  <c r="I159" i="1" s="1"/>
  <c r="I160" i="1" s="1"/>
  <c r="I161" i="1" s="1"/>
  <c r="I162" i="1" s="1"/>
  <c r="I163" i="1" s="1"/>
  <c r="I164" i="1" s="1"/>
  <c r="I165" i="1" s="1"/>
  <c r="I166" i="1" s="1"/>
  <c r="I167" i="1" s="1"/>
  <c r="I168" i="1" s="1"/>
  <c r="I169" i="1" s="1"/>
  <c r="I170" i="1" s="1"/>
  <c r="I171" i="1" s="1"/>
  <c r="I172" i="1" s="1"/>
  <c r="I173" i="1" s="1"/>
  <c r="I174" i="1" s="1"/>
  <c r="I175" i="1" s="1"/>
  <c r="I176" i="1" s="1"/>
  <c r="I177" i="1" s="1"/>
  <c r="I178" i="1" s="1"/>
  <c r="I179" i="1" s="1"/>
  <c r="I180" i="1" s="1"/>
  <c r="I181" i="1" s="1"/>
  <c r="I182" i="1" s="1"/>
  <c r="I183" i="1" s="1"/>
  <c r="I184" i="1" s="1"/>
  <c r="I185" i="1" s="1"/>
  <c r="I186" i="1" s="1"/>
  <c r="I187" i="1" s="1"/>
  <c r="I188" i="1" s="1"/>
  <c r="I189" i="1" s="1"/>
  <c r="I190" i="1" s="1"/>
  <c r="I191" i="1" s="1"/>
  <c r="I192" i="1" s="1"/>
  <c r="I193" i="1" s="1"/>
  <c r="I194" i="1" s="1"/>
  <c r="I195" i="1" s="1"/>
  <c r="I196" i="1" s="1"/>
  <c r="I197" i="1" s="1"/>
  <c r="I198" i="1" s="1"/>
  <c r="I199" i="1" s="1"/>
  <c r="I200" i="1" s="1"/>
  <c r="I201" i="1" s="1"/>
  <c r="I202" i="1" s="1"/>
  <c r="I203" i="1" s="1"/>
  <c r="I204" i="1" s="1"/>
  <c r="I205" i="1" s="1"/>
  <c r="I206" i="1" s="1"/>
  <c r="I207" i="1" s="1"/>
  <c r="I208" i="1" s="1"/>
  <c r="I209" i="1" s="1"/>
  <c r="I210" i="1" s="1"/>
  <c r="I211" i="1" s="1"/>
  <c r="I212" i="1" s="1"/>
  <c r="I213" i="1" s="1"/>
  <c r="I214" i="1" s="1"/>
  <c r="I215" i="1" s="1"/>
  <c r="I216" i="1" s="1"/>
  <c r="I217" i="1" s="1"/>
  <c r="I218" i="1" s="1"/>
  <c r="I219" i="1" s="1"/>
  <c r="I220" i="1" s="1"/>
  <c r="I221" i="1" s="1"/>
  <c r="I222" i="1" s="1"/>
  <c r="I223" i="1" s="1"/>
  <c r="I224" i="1" s="1"/>
  <c r="I225" i="1" s="1"/>
  <c r="I226" i="1" s="1"/>
  <c r="I227" i="1" s="1"/>
  <c r="I228" i="1" s="1"/>
  <c r="I229" i="1" s="1"/>
  <c r="I230" i="1" s="1"/>
  <c r="I231" i="1" s="1"/>
  <c r="I232" i="1" s="1"/>
  <c r="I233" i="1" s="1"/>
  <c r="I234" i="1" s="1"/>
  <c r="I235" i="1" s="1"/>
  <c r="I236" i="1" s="1"/>
  <c r="I237" i="1" s="1"/>
  <c r="I238" i="1" s="1"/>
  <c r="I239" i="1" s="1"/>
  <c r="I240" i="1" s="1"/>
  <c r="I241" i="1" s="1"/>
  <c r="I242" i="1" s="1"/>
  <c r="I243" i="1" s="1"/>
  <c r="I244" i="1" s="1"/>
  <c r="I245" i="1" s="1"/>
  <c r="I246" i="1" s="1"/>
  <c r="I247" i="1" s="1"/>
  <c r="I248" i="1" s="1"/>
  <c r="I249" i="1" s="1"/>
  <c r="I250" i="1" s="1"/>
  <c r="I251" i="1" s="1"/>
  <c r="I252" i="1" s="1"/>
  <c r="I253" i="1" s="1"/>
  <c r="I254" i="1" s="1"/>
  <c r="I255" i="1" s="1"/>
  <c r="I256" i="1" s="1"/>
  <c r="I257" i="1" s="1"/>
  <c r="I258" i="1" s="1"/>
  <c r="I259" i="1" s="1"/>
  <c r="I260" i="1" s="1"/>
  <c r="I261" i="1" s="1"/>
  <c r="I262" i="1" s="1"/>
  <c r="I263" i="1" s="1"/>
  <c r="I264" i="1" s="1"/>
  <c r="I265" i="1" s="1"/>
  <c r="I266" i="1" s="1"/>
  <c r="I267" i="1" s="1"/>
  <c r="I268" i="1" s="1"/>
  <c r="I269" i="1" s="1"/>
  <c r="I270" i="1" s="1"/>
  <c r="I271" i="1" s="1"/>
  <c r="I272" i="1" s="1"/>
  <c r="I273" i="1" s="1"/>
  <c r="I274" i="1" s="1"/>
  <c r="I275" i="1" s="1"/>
  <c r="I276" i="1" s="1"/>
  <c r="I277" i="1" s="1"/>
  <c r="I278" i="1" s="1"/>
  <c r="I279" i="1" s="1"/>
  <c r="I280" i="1" s="1"/>
  <c r="I281" i="1" s="1"/>
  <c r="I282" i="1" s="1"/>
  <c r="I283" i="1" s="1"/>
  <c r="I284" i="1" s="1"/>
  <c r="I285" i="1" s="1"/>
  <c r="I286" i="1" s="1"/>
  <c r="I287" i="1" s="1"/>
  <c r="I288" i="1" s="1"/>
  <c r="I289" i="1" s="1"/>
  <c r="I290" i="1" s="1"/>
  <c r="I291" i="1" s="1"/>
  <c r="I292" i="1" s="1"/>
  <c r="I293" i="1" s="1"/>
  <c r="I294" i="1" s="1"/>
  <c r="I295" i="1" s="1"/>
  <c r="I296" i="1" s="1"/>
  <c r="I297" i="1" s="1"/>
  <c r="I298" i="1" s="1"/>
  <c r="I299" i="1" s="1"/>
  <c r="I300" i="1" s="1"/>
  <c r="I301" i="1" s="1"/>
  <c r="I302" i="1" s="1"/>
  <c r="I303" i="1" s="1"/>
  <c r="I304" i="1" s="1"/>
  <c r="I305" i="1" s="1"/>
  <c r="I306" i="1" s="1"/>
  <c r="I307" i="1" s="1"/>
  <c r="I308" i="1" s="1"/>
  <c r="I309" i="1" s="1"/>
  <c r="I310" i="1" s="1"/>
  <c r="I311" i="1" s="1"/>
  <c r="I312" i="1" s="1"/>
  <c r="I313" i="1" s="1"/>
  <c r="I314" i="1" s="1"/>
  <c r="I315" i="1" s="1"/>
  <c r="I316" i="1" s="1"/>
  <c r="I317" i="1" s="1"/>
  <c r="I318" i="1" s="1"/>
  <c r="I319" i="1" s="1"/>
  <c r="I320" i="1" s="1"/>
  <c r="I321" i="1" s="1"/>
  <c r="I322" i="1" s="1"/>
  <c r="I323" i="1" s="1"/>
  <c r="I324" i="1" s="1"/>
  <c r="I325" i="1" s="1"/>
  <c r="I326" i="1" s="1"/>
  <c r="I327" i="1" s="1"/>
  <c r="I328" i="1" s="1"/>
  <c r="I329" i="1" s="1"/>
  <c r="I330" i="1" s="1"/>
  <c r="I331" i="1" s="1"/>
  <c r="I332" i="1" s="1"/>
  <c r="I333" i="1" s="1"/>
  <c r="I334" i="1" s="1"/>
  <c r="I335" i="1" s="1"/>
  <c r="I336" i="1" s="1"/>
  <c r="I337" i="1" s="1"/>
  <c r="I338" i="1" s="1"/>
  <c r="I339" i="1" s="1"/>
  <c r="I340" i="1" s="1"/>
  <c r="I341" i="1" s="1"/>
  <c r="I342" i="1" s="1"/>
  <c r="I343" i="1" s="1"/>
  <c r="I344" i="1" s="1"/>
  <c r="I345" i="1" s="1"/>
  <c r="I346" i="1" s="1"/>
  <c r="I347" i="1" s="1"/>
  <c r="I348" i="1" s="1"/>
  <c r="I349" i="1" s="1"/>
  <c r="I350" i="1" s="1"/>
  <c r="I351" i="1" s="1"/>
  <c r="I352" i="1" s="1"/>
  <c r="I353" i="1" s="1"/>
  <c r="I354" i="1" s="1"/>
  <c r="I355" i="1" s="1"/>
  <c r="I356" i="1" s="1"/>
  <c r="I357" i="1" s="1"/>
  <c r="I358" i="1" s="1"/>
  <c r="I359" i="1" s="1"/>
  <c r="I360" i="1" s="1"/>
  <c r="I361" i="1" s="1"/>
  <c r="I362" i="1" s="1"/>
  <c r="I363" i="1" s="1"/>
  <c r="I364" i="1" s="1"/>
  <c r="I365" i="1" s="1"/>
  <c r="I366" i="1" s="1"/>
  <c r="I367" i="1" s="1"/>
  <c r="I368" i="1" s="1"/>
  <c r="I369" i="1" s="1"/>
  <c r="I370" i="1" s="1"/>
  <c r="I371" i="1" s="1"/>
  <c r="I372" i="1" s="1"/>
  <c r="I373" i="1" s="1"/>
  <c r="I374" i="1" s="1"/>
  <c r="I375" i="1" s="1"/>
  <c r="I376" i="1" s="1"/>
  <c r="I377" i="1" s="1"/>
  <c r="I378" i="1" s="1"/>
  <c r="I379" i="1" s="1"/>
  <c r="I380" i="1" s="1"/>
  <c r="I381" i="1" s="1"/>
  <c r="I382" i="1" s="1"/>
  <c r="I383" i="1" s="1"/>
  <c r="I384" i="1" s="1"/>
  <c r="I385" i="1" s="1"/>
  <c r="I386" i="1" s="1"/>
  <c r="I387" i="1" s="1"/>
  <c r="I388" i="1" s="1"/>
  <c r="I389" i="1" s="1"/>
  <c r="I390" i="1" s="1"/>
  <c r="I391" i="1" s="1"/>
  <c r="I392" i="1" s="1"/>
  <c r="I393" i="1" s="1"/>
  <c r="I394" i="1" s="1"/>
  <c r="I395" i="1" s="1"/>
  <c r="I396" i="1" s="1"/>
  <c r="I397" i="1" s="1"/>
  <c r="I398" i="1" s="1"/>
  <c r="I399" i="1" s="1"/>
  <c r="I400" i="1" s="1"/>
  <c r="I401" i="1" s="1"/>
  <c r="I402" i="1" s="1"/>
  <c r="I403" i="1" s="1"/>
  <c r="I404" i="1" s="1"/>
  <c r="I405" i="1" s="1"/>
  <c r="I406" i="1" s="1"/>
  <c r="I407" i="1" s="1"/>
  <c r="I408" i="1" s="1"/>
  <c r="I409" i="1" s="1"/>
  <c r="I410" i="1" s="1"/>
  <c r="I411" i="1" s="1"/>
  <c r="I412" i="1" s="1"/>
  <c r="I413" i="1" s="1"/>
  <c r="I414" i="1" s="1"/>
  <c r="I415" i="1" s="1"/>
  <c r="I416" i="1" s="1"/>
  <c r="I417" i="1" s="1"/>
  <c r="I418" i="1" s="1"/>
  <c r="I419" i="1" s="1"/>
  <c r="I420" i="1" s="1"/>
  <c r="I421" i="1" s="1"/>
  <c r="I422" i="1" s="1"/>
  <c r="I423" i="1" s="1"/>
  <c r="I424" i="1" s="1"/>
  <c r="I425" i="1" s="1"/>
  <c r="I426" i="1" s="1"/>
  <c r="I427" i="1" s="1"/>
  <c r="I428" i="1" s="1"/>
  <c r="I429" i="1" s="1"/>
  <c r="I430" i="1" s="1"/>
  <c r="I431" i="1" s="1"/>
  <c r="I432" i="1" s="1"/>
  <c r="I433" i="1" s="1"/>
  <c r="I434" i="1" s="1"/>
  <c r="I435" i="1" s="1"/>
  <c r="I436" i="1" s="1"/>
  <c r="I437" i="1" s="1"/>
  <c r="I438" i="1" s="1"/>
  <c r="I439" i="1" s="1"/>
  <c r="I440" i="1" s="1"/>
  <c r="I441" i="1" s="1"/>
  <c r="I442" i="1" s="1"/>
  <c r="I443" i="1" s="1"/>
  <c r="I444" i="1" s="1"/>
  <c r="I445" i="1" s="1"/>
  <c r="I446" i="1" s="1"/>
  <c r="I447" i="1" s="1"/>
  <c r="I448" i="1" s="1"/>
  <c r="I449" i="1" s="1"/>
  <c r="I450" i="1" s="1"/>
  <c r="I451" i="1" s="1"/>
  <c r="I452" i="1" s="1"/>
  <c r="I453" i="1" s="1"/>
  <c r="I454" i="1" s="1"/>
  <c r="I455" i="1" s="1"/>
  <c r="I456" i="1" s="1"/>
  <c r="I457" i="1" s="1"/>
  <c r="I458" i="1" s="1"/>
  <c r="I459" i="1" s="1"/>
  <c r="I460" i="1" s="1"/>
  <c r="I461" i="1" s="1"/>
  <c r="I462" i="1" s="1"/>
  <c r="I463" i="1" s="1"/>
  <c r="I464" i="1" s="1"/>
  <c r="I465" i="1" s="1"/>
  <c r="I466" i="1" s="1"/>
  <c r="I467" i="1" s="1"/>
  <c r="I468" i="1" s="1"/>
  <c r="I469" i="1" s="1"/>
  <c r="I470" i="1" s="1"/>
  <c r="I471" i="1" s="1"/>
  <c r="I472" i="1" s="1"/>
  <c r="I473" i="1" s="1"/>
  <c r="I474" i="1" s="1"/>
  <c r="I475" i="1" s="1"/>
  <c r="I476" i="1" s="1"/>
  <c r="I477" i="1" s="1"/>
  <c r="I478" i="1" s="1"/>
  <c r="I479" i="1" s="1"/>
  <c r="I480" i="1" s="1"/>
  <c r="I481" i="1" s="1"/>
  <c r="I482" i="1" s="1"/>
  <c r="I483" i="1" s="1"/>
  <c r="I484" i="1" s="1"/>
  <c r="I485" i="1" s="1"/>
  <c r="I486" i="1" s="1"/>
  <c r="I487" i="1" s="1"/>
  <c r="I488" i="1" s="1"/>
  <c r="I489" i="1" s="1"/>
  <c r="I490" i="1" s="1"/>
  <c r="I491" i="1" s="1"/>
  <c r="I492" i="1" s="1"/>
  <c r="I493" i="1" s="1"/>
  <c r="I494" i="1" s="1"/>
  <c r="I495" i="1" s="1"/>
  <c r="I496" i="1" s="1"/>
  <c r="I497" i="1" s="1"/>
  <c r="I498" i="1" s="1"/>
  <c r="I499" i="1" s="1"/>
  <c r="I500" i="1" s="1"/>
  <c r="I501" i="1" s="1"/>
  <c r="I502" i="1" s="1"/>
  <c r="I503" i="1" s="1"/>
  <c r="I504" i="1" s="1"/>
  <c r="I505" i="1" s="1"/>
  <c r="I506" i="1" s="1"/>
  <c r="I507" i="1" s="1"/>
  <c r="I508" i="1" s="1"/>
  <c r="I509" i="1" s="1"/>
  <c r="I510" i="1" s="1"/>
  <c r="I511" i="1" s="1"/>
  <c r="I512" i="1" s="1"/>
  <c r="I513" i="1" s="1"/>
  <c r="I514" i="1" s="1"/>
  <c r="I515" i="1" s="1"/>
  <c r="I516" i="1" s="1"/>
  <c r="I517" i="1" s="1"/>
  <c r="I518" i="1" s="1"/>
  <c r="I519" i="1" s="1"/>
  <c r="I520" i="1" s="1"/>
  <c r="I521" i="1" s="1"/>
  <c r="I522" i="1" s="1"/>
  <c r="I523" i="1" s="1"/>
  <c r="I524" i="1" s="1"/>
  <c r="I525" i="1" s="1"/>
  <c r="I526" i="1" s="1"/>
  <c r="I527" i="1" s="1"/>
  <c r="I528" i="1" s="1"/>
  <c r="I529" i="1" s="1"/>
  <c r="I530" i="1" s="1"/>
  <c r="I531" i="1" s="1"/>
  <c r="I532" i="1" s="1"/>
  <c r="I533" i="1" s="1"/>
  <c r="I534" i="1" s="1"/>
  <c r="I535" i="1" s="1"/>
  <c r="I536" i="1" s="1"/>
  <c r="I537" i="1" s="1"/>
  <c r="I538" i="1" s="1"/>
  <c r="I539" i="1" s="1"/>
  <c r="I540" i="1" s="1"/>
  <c r="I541" i="1" s="1"/>
  <c r="I542" i="1" s="1"/>
  <c r="I543" i="1" s="1"/>
  <c r="I544" i="1" s="1"/>
  <c r="I545" i="1" s="1"/>
  <c r="I546" i="1" s="1"/>
  <c r="I547" i="1" s="1"/>
  <c r="I548" i="1" s="1"/>
  <c r="I549" i="1" s="1"/>
  <c r="I550" i="1" s="1"/>
  <c r="I551" i="1" s="1"/>
  <c r="I552" i="1" s="1"/>
  <c r="I553" i="1" s="1"/>
  <c r="I554" i="1" s="1"/>
  <c r="I555" i="1" s="1"/>
  <c r="I556" i="1" s="1"/>
  <c r="I557" i="1" s="1"/>
  <c r="I558" i="1" s="1"/>
  <c r="I559" i="1" s="1"/>
  <c r="I560" i="1" s="1"/>
  <c r="I561" i="1" s="1"/>
  <c r="I562" i="1" s="1"/>
  <c r="I563" i="1" s="1"/>
  <c r="I564" i="1" s="1"/>
  <c r="I565" i="1" s="1"/>
  <c r="I566" i="1" s="1"/>
  <c r="I567" i="1" s="1"/>
  <c r="I568" i="1" s="1"/>
  <c r="I569" i="1" s="1"/>
  <c r="I570" i="1" s="1"/>
  <c r="I571" i="1" s="1"/>
  <c r="I572" i="1" s="1"/>
  <c r="I573" i="1" s="1"/>
  <c r="I574" i="1" s="1"/>
  <c r="I575" i="1" s="1"/>
  <c r="I576" i="1" s="1"/>
  <c r="I577" i="1" s="1"/>
  <c r="I578" i="1" s="1"/>
  <c r="I579" i="1" s="1"/>
  <c r="I580" i="1" s="1"/>
  <c r="I581" i="1" s="1"/>
  <c r="I582" i="1" s="1"/>
  <c r="I583" i="1" s="1"/>
  <c r="I584" i="1" s="1"/>
  <c r="I585" i="1" s="1"/>
  <c r="I586" i="1" s="1"/>
  <c r="I587" i="1" s="1"/>
  <c r="I588" i="1" s="1"/>
  <c r="I589" i="1" s="1"/>
  <c r="I590" i="1" s="1"/>
  <c r="I591" i="1" s="1"/>
  <c r="I592" i="1" s="1"/>
  <c r="I593" i="1" s="1"/>
  <c r="I594" i="1" s="1"/>
  <c r="I595" i="1" s="1"/>
  <c r="I596" i="1" s="1"/>
  <c r="I597" i="1" s="1"/>
  <c r="I598" i="1" s="1"/>
  <c r="I599" i="1" s="1"/>
  <c r="I600" i="1" s="1"/>
  <c r="I601" i="1" s="1"/>
  <c r="I602" i="1" s="1"/>
  <c r="I603" i="1" s="1"/>
  <c r="I604" i="1" s="1"/>
  <c r="I605" i="1" s="1"/>
  <c r="F44" i="51"/>
  <c r="P607" i="1"/>
  <c r="H29" i="51"/>
  <c r="D37" i="51"/>
  <c r="H30" i="51"/>
  <c r="Y607" i="1"/>
  <c r="F37" i="51"/>
  <c r="E19" i="58" s="1"/>
  <c r="R607" i="1"/>
  <c r="N607" i="1"/>
  <c r="A9" i="1"/>
  <c r="M8" i="1"/>
  <c r="C22" i="52"/>
  <c r="H35" i="52"/>
  <c r="K17" i="52"/>
  <c r="H27" i="52"/>
  <c r="H24" i="52"/>
  <c r="E25" i="52"/>
  <c r="C32" i="52"/>
  <c r="G36" i="52"/>
  <c r="G19" i="51" l="1"/>
  <c r="G25" i="51" s="1"/>
  <c r="U25" i="52"/>
  <c r="U37" i="52" s="1"/>
  <c r="V25" i="52"/>
  <c r="V37" i="52" s="1"/>
  <c r="P17" i="52"/>
  <c r="AA24" i="52"/>
  <c r="T36" i="52"/>
  <c r="Z27" i="52"/>
  <c r="Y17" i="52"/>
  <c r="Y27" i="52"/>
  <c r="G37" i="52"/>
  <c r="Y35" i="52"/>
  <c r="K37" i="52"/>
  <c r="Y24" i="52"/>
  <c r="H37" i="52"/>
  <c r="O25" i="52"/>
  <c r="O37" i="52" s="1"/>
  <c r="AB25" i="52"/>
  <c r="AB37" i="52" s="1"/>
  <c r="Z25" i="52"/>
  <c r="S25" i="52"/>
  <c r="S37" i="52" s="1"/>
  <c r="R25" i="52"/>
  <c r="R37" i="52" s="1"/>
  <c r="X25" i="52"/>
  <c r="X37" i="52" s="1"/>
  <c r="Y25" i="52"/>
  <c r="W25" i="52"/>
  <c r="W37" i="52" s="1"/>
  <c r="N25" i="52"/>
  <c r="N37" i="52" s="1"/>
  <c r="Q25" i="52"/>
  <c r="Q37" i="52" s="1"/>
  <c r="AA25" i="52"/>
  <c r="P25" i="52"/>
  <c r="T25" i="52"/>
  <c r="Y40" i="52"/>
  <c r="E32" i="58"/>
  <c r="P40" i="52"/>
  <c r="E11" i="58"/>
  <c r="E16" i="58" s="1"/>
  <c r="D10" i="59"/>
  <c r="D22" i="59" s="1"/>
  <c r="H44" i="51"/>
  <c r="D45" i="51"/>
  <c r="F45" i="51"/>
  <c r="H37" i="51"/>
  <c r="P608" i="1"/>
  <c r="Y608" i="1"/>
  <c r="A10" i="1"/>
  <c r="M9" i="1"/>
  <c r="I6" i="52"/>
  <c r="L6" i="52"/>
  <c r="P37" i="52" l="1"/>
  <c r="AA37" i="52"/>
  <c r="T37" i="52"/>
  <c r="L7" i="52"/>
  <c r="L8" i="52" s="1"/>
  <c r="L9" i="52" s="1"/>
  <c r="L10" i="52" s="1"/>
  <c r="L11" i="52" s="1"/>
  <c r="L12" i="52" s="1"/>
  <c r="L13" i="52" s="1"/>
  <c r="L14" i="52" s="1"/>
  <c r="L15" i="52" s="1"/>
  <c r="L16" i="52" s="1"/>
  <c r="L17" i="52" s="1"/>
  <c r="L18" i="52" s="1"/>
  <c r="L19" i="52" s="1"/>
  <c r="L20" i="52" s="1"/>
  <c r="L21" i="52" s="1"/>
  <c r="L22" i="52" s="1"/>
  <c r="L23" i="52" s="1"/>
  <c r="L24" i="52" s="1"/>
  <c r="L25" i="52" s="1"/>
  <c r="L26" i="52" s="1"/>
  <c r="L27" i="52" s="1"/>
  <c r="L28" i="52" s="1"/>
  <c r="L29" i="52" s="1"/>
  <c r="L30" i="52" s="1"/>
  <c r="L31" i="52" s="1"/>
  <c r="L32" i="52" s="1"/>
  <c r="L33" i="52" s="1"/>
  <c r="L34" i="52" s="1"/>
  <c r="L35" i="52" s="1"/>
  <c r="L36" i="52" s="1"/>
  <c r="L37" i="52"/>
  <c r="I7" i="52"/>
  <c r="I8" i="52" s="1"/>
  <c r="I9" i="52" s="1"/>
  <c r="I10" i="52" s="1"/>
  <c r="I11" i="52" s="1"/>
  <c r="I12" i="52" s="1"/>
  <c r="I13" i="52" s="1"/>
  <c r="I14" i="52" s="1"/>
  <c r="I15" i="52" s="1"/>
  <c r="I16" i="52" s="1"/>
  <c r="I17" i="52" s="1"/>
  <c r="I18" i="52" s="1"/>
  <c r="I19" i="52" s="1"/>
  <c r="I20" i="52" s="1"/>
  <c r="I21" i="52" s="1"/>
  <c r="I22" i="52" s="1"/>
  <c r="I23" i="52" s="1"/>
  <c r="I24" i="52" s="1"/>
  <c r="I25" i="52" s="1"/>
  <c r="I26" i="52" s="1"/>
  <c r="I27" i="52" s="1"/>
  <c r="I28" i="52" s="1"/>
  <c r="I29" i="52" s="1"/>
  <c r="I30" i="52" s="1"/>
  <c r="I31" i="52" s="1"/>
  <c r="I32" i="52" s="1"/>
  <c r="I33" i="52" s="1"/>
  <c r="I34" i="52" s="1"/>
  <c r="I35" i="52" s="1"/>
  <c r="I36" i="52" s="1"/>
  <c r="Z37" i="52"/>
  <c r="Y37" i="52"/>
  <c r="I37" i="52"/>
  <c r="D37" i="62"/>
  <c r="H45" i="51"/>
  <c r="B1" i="51" s="1"/>
  <c r="A11" i="1"/>
  <c r="M10" i="1"/>
  <c r="A1" i="51" l="1"/>
  <c r="E5" i="58"/>
  <c r="C3" i="63" s="1"/>
  <c r="C6" i="63" s="1"/>
  <c r="M11" i="1"/>
  <c r="A12" i="1"/>
  <c r="C15" i="63" l="1"/>
  <c r="C17" i="63" s="1"/>
  <c r="C19" i="63" s="1"/>
  <c r="C22" i="63" s="1"/>
  <c r="C26" i="63" s="1"/>
  <c r="A13" i="1"/>
  <c r="M12" i="1"/>
  <c r="C31" i="63" l="1"/>
  <c r="C39" i="63" s="1"/>
  <c r="A14" i="1"/>
  <c r="M13" i="1"/>
  <c r="C42" i="63" l="1"/>
  <c r="E22" i="64"/>
  <c r="A15" i="1"/>
  <c r="M14" i="1"/>
  <c r="M15" i="1" l="1"/>
  <c r="A16" i="1"/>
  <c r="A17" i="1" l="1"/>
  <c r="M16" i="1"/>
  <c r="A18" i="1" l="1"/>
  <c r="M17" i="1"/>
  <c r="A19" i="1" l="1"/>
  <c r="M18" i="1"/>
  <c r="M19" i="1" l="1"/>
  <c r="A20" i="1"/>
  <c r="A21" i="1" l="1"/>
  <c r="M20" i="1"/>
  <c r="A22" i="1" l="1"/>
  <c r="M21" i="1"/>
  <c r="A23" i="1" l="1"/>
  <c r="M22" i="1"/>
  <c r="M23" i="1" l="1"/>
  <c r="A24" i="1"/>
  <c r="A25" i="1" l="1"/>
  <c r="M24" i="1"/>
  <c r="A26" i="1" l="1"/>
  <c r="M25" i="1"/>
  <c r="A27" i="1" l="1"/>
  <c r="M26" i="1"/>
  <c r="M27" i="1" l="1"/>
  <c r="A28" i="1"/>
  <c r="A29" i="1" l="1"/>
  <c r="M28" i="1"/>
  <c r="A30" i="1" l="1"/>
  <c r="M29" i="1"/>
  <c r="A31" i="1" l="1"/>
  <c r="M30" i="1"/>
  <c r="M31" i="1" l="1"/>
  <c r="A32" i="1"/>
  <c r="A33" i="1" l="1"/>
  <c r="M32" i="1"/>
  <c r="A34" i="1" l="1"/>
  <c r="M33" i="1"/>
  <c r="M34" i="1" l="1"/>
  <c r="A35" i="1"/>
  <c r="M35" i="1" l="1"/>
  <c r="A36" i="1"/>
  <c r="A37" i="1" l="1"/>
  <c r="M36" i="1"/>
  <c r="A38" i="1" l="1"/>
  <c r="M37" i="1"/>
  <c r="M38" i="1" l="1"/>
  <c r="A39" i="1"/>
  <c r="M39" i="1" l="1"/>
  <c r="A40" i="1"/>
  <c r="A41" i="1" l="1"/>
  <c r="M40" i="1"/>
  <c r="A42" i="1" l="1"/>
  <c r="M41" i="1"/>
  <c r="M42" i="1" l="1"/>
  <c r="A43" i="1"/>
  <c r="M43" i="1" l="1"/>
  <c r="A44" i="1"/>
  <c r="A45" i="1" s="1"/>
  <c r="A46" i="1" l="1"/>
  <c r="M45" i="1"/>
  <c r="M44" i="1"/>
  <c r="M46" i="1" l="1"/>
  <c r="A47" i="1"/>
  <c r="M47" i="1" l="1"/>
  <c r="A48" i="1"/>
  <c r="A49" i="1" l="1"/>
  <c r="M48" i="1"/>
  <c r="A50" i="1" l="1"/>
  <c r="M49" i="1"/>
  <c r="A51" i="1" l="1"/>
  <c r="M50" i="1"/>
  <c r="M51" i="1" l="1"/>
  <c r="A52" i="1"/>
  <c r="A53" i="1" l="1"/>
  <c r="M52" i="1"/>
  <c r="A54" i="1" l="1"/>
  <c r="M53" i="1"/>
  <c r="A55" i="1" l="1"/>
  <c r="M54" i="1"/>
  <c r="M55" i="1" l="1"/>
  <c r="A56" i="1"/>
  <c r="A57" i="1" l="1"/>
  <c r="M56" i="1"/>
  <c r="A58" i="1" l="1"/>
  <c r="M57" i="1"/>
  <c r="A59" i="1" l="1"/>
  <c r="M58" i="1"/>
  <c r="M59" i="1" l="1"/>
  <c r="A60" i="1"/>
  <c r="A61" i="1" l="1"/>
  <c r="M60" i="1"/>
  <c r="A62" i="1" l="1"/>
  <c r="M61" i="1"/>
  <c r="A63" i="1" l="1"/>
  <c r="M62" i="1"/>
  <c r="M63" i="1" l="1"/>
  <c r="A64" i="1"/>
  <c r="A65" i="1" l="1"/>
  <c r="M64" i="1"/>
  <c r="A66" i="1" l="1"/>
  <c r="M65" i="1"/>
  <c r="A67" i="1" l="1"/>
  <c r="M66" i="1"/>
  <c r="M67" i="1" l="1"/>
  <c r="A68" i="1"/>
  <c r="A69" i="1" l="1"/>
  <c r="M68" i="1"/>
  <c r="A70" i="1" l="1"/>
  <c r="M69" i="1"/>
  <c r="A71" i="1" l="1"/>
  <c r="M70" i="1"/>
  <c r="M71" i="1" l="1"/>
  <c r="A72" i="1"/>
  <c r="A73" i="1" l="1"/>
  <c r="M72" i="1"/>
  <c r="A74" i="1" l="1"/>
  <c r="M73" i="1"/>
  <c r="A75" i="1" l="1"/>
  <c r="M74" i="1"/>
  <c r="M75" i="1" l="1"/>
  <c r="A76" i="1"/>
  <c r="A77" i="1" l="1"/>
  <c r="M76" i="1"/>
  <c r="A78" i="1" l="1"/>
  <c r="M77" i="1"/>
  <c r="A79" i="1" l="1"/>
  <c r="M78" i="1"/>
  <c r="M79" i="1" l="1"/>
  <c r="A80" i="1"/>
  <c r="A81" i="1" l="1"/>
  <c r="M80" i="1"/>
  <c r="A82" i="1" l="1"/>
  <c r="M81" i="1"/>
  <c r="A83" i="1" l="1"/>
  <c r="M82" i="1"/>
  <c r="M83" i="1" l="1"/>
  <c r="A84" i="1"/>
  <c r="A85" i="1" l="1"/>
  <c r="M84" i="1"/>
  <c r="A86" i="1" l="1"/>
  <c r="M85" i="1"/>
  <c r="A87" i="1" l="1"/>
  <c r="M86" i="1"/>
  <c r="M87" i="1" l="1"/>
  <c r="A88" i="1"/>
  <c r="A89" i="1" l="1"/>
  <c r="M88" i="1"/>
  <c r="A90" i="1" l="1"/>
  <c r="M89" i="1"/>
  <c r="A91" i="1" l="1"/>
  <c r="M90" i="1"/>
  <c r="M91" i="1" l="1"/>
  <c r="A92" i="1"/>
  <c r="A93" i="1" l="1"/>
  <c r="M92" i="1"/>
  <c r="A94" i="1" l="1"/>
  <c r="M93" i="1"/>
  <c r="A95" i="1" l="1"/>
  <c r="M94" i="1"/>
  <c r="M95" i="1" l="1"/>
  <c r="A96" i="1"/>
  <c r="A97" i="1" l="1"/>
  <c r="M96" i="1"/>
  <c r="A98" i="1" l="1"/>
  <c r="M97" i="1"/>
  <c r="A99" i="1" l="1"/>
  <c r="M98" i="1"/>
  <c r="M99" i="1" l="1"/>
  <c r="A100" i="1"/>
  <c r="A101" i="1" l="1"/>
  <c r="M100" i="1"/>
  <c r="A102" i="1" l="1"/>
  <c r="M101" i="1"/>
  <c r="A103" i="1" l="1"/>
  <c r="M102" i="1"/>
  <c r="M103" i="1" l="1"/>
  <c r="A104" i="1"/>
  <c r="A105" i="1" l="1"/>
  <c r="M104" i="1"/>
  <c r="A106" i="1" l="1"/>
  <c r="M105" i="1"/>
  <c r="A107" i="1" l="1"/>
  <c r="M106" i="1"/>
  <c r="M107" i="1" l="1"/>
  <c r="A108" i="1"/>
  <c r="A109" i="1" l="1"/>
  <c r="M108" i="1"/>
  <c r="A110" i="1" l="1"/>
  <c r="M109" i="1"/>
  <c r="A111" i="1" l="1"/>
  <c r="M110" i="1"/>
  <c r="M111" i="1" l="1"/>
  <c r="A112" i="1"/>
  <c r="A113" i="1" l="1"/>
  <c r="M112" i="1"/>
  <c r="A114" i="1" l="1"/>
  <c r="M113" i="1"/>
  <c r="A115" i="1" l="1"/>
  <c r="M114" i="1"/>
  <c r="M115" i="1" l="1"/>
  <c r="A116" i="1"/>
  <c r="A117" i="1" l="1"/>
  <c r="M116" i="1"/>
  <c r="A118" i="1" l="1"/>
  <c r="M117" i="1"/>
  <c r="A119" i="1" l="1"/>
  <c r="M118" i="1"/>
  <c r="M119" i="1" l="1"/>
  <c r="A120" i="1"/>
  <c r="A121" i="1" l="1"/>
  <c r="M120" i="1"/>
  <c r="A122" i="1" l="1"/>
  <c r="M121" i="1"/>
  <c r="A123" i="1" l="1"/>
  <c r="M122" i="1"/>
  <c r="M123" i="1" l="1"/>
  <c r="A124" i="1"/>
  <c r="A125" i="1" l="1"/>
  <c r="M124" i="1"/>
  <c r="A126" i="1" l="1"/>
  <c r="M125" i="1"/>
  <c r="M126" i="1" l="1"/>
  <c r="A127" i="1"/>
  <c r="A128" i="1" l="1"/>
  <c r="M127" i="1"/>
  <c r="M128" i="1" l="1"/>
  <c r="A129" i="1"/>
  <c r="M129" i="1" l="1"/>
  <c r="A130" i="1"/>
  <c r="M130" i="1" l="1"/>
  <c r="A131" i="1"/>
  <c r="A132" i="1" l="1"/>
  <c r="M131" i="1"/>
  <c r="A133" i="1" l="1"/>
  <c r="M132" i="1"/>
  <c r="M133" i="1" l="1"/>
  <c r="A134" i="1"/>
  <c r="M134" i="1" l="1"/>
  <c r="A135" i="1"/>
  <c r="A136" i="1" l="1"/>
  <c r="M135" i="1"/>
  <c r="M136" i="1" l="1"/>
  <c r="A137" i="1"/>
  <c r="M137" i="1" l="1"/>
  <c r="A138" i="1"/>
  <c r="M138" i="1" l="1"/>
  <c r="A139" i="1"/>
  <c r="A140" i="1" l="1"/>
  <c r="M139" i="1"/>
  <c r="M140" i="1" l="1"/>
  <c r="A141" i="1"/>
  <c r="M141" i="1" l="1"/>
  <c r="A142" i="1"/>
  <c r="M142" i="1" l="1"/>
  <c r="A143" i="1"/>
  <c r="A144" i="1" l="1"/>
  <c r="M143" i="1"/>
  <c r="M144" i="1" l="1"/>
  <c r="A145" i="1"/>
  <c r="M145" i="1" l="1"/>
  <c r="A146" i="1"/>
  <c r="M146" i="1" l="1"/>
  <c r="A147" i="1"/>
  <c r="A148" i="1" l="1"/>
  <c r="M147" i="1"/>
  <c r="M148" i="1" l="1"/>
  <c r="A149" i="1"/>
  <c r="M149" i="1" l="1"/>
  <c r="A150" i="1"/>
  <c r="M150" i="1" l="1"/>
  <c r="A151" i="1"/>
  <c r="A152" i="1" l="1"/>
  <c r="M151" i="1"/>
  <c r="M152" i="1" l="1"/>
  <c r="A153" i="1"/>
  <c r="M153" i="1" l="1"/>
  <c r="A154" i="1"/>
  <c r="M154" i="1" l="1"/>
  <c r="A155" i="1"/>
  <c r="A156" i="1" l="1"/>
  <c r="M155" i="1"/>
  <c r="M156" i="1" l="1"/>
  <c r="A157" i="1"/>
  <c r="M157" i="1" l="1"/>
  <c r="A158" i="1"/>
  <c r="M158" i="1" l="1"/>
  <c r="A159" i="1"/>
  <c r="A160" i="1" l="1"/>
  <c r="M159" i="1"/>
  <c r="M160" i="1" l="1"/>
  <c r="A161" i="1"/>
  <c r="M161" i="1" l="1"/>
  <c r="A162" i="1"/>
  <c r="M162" i="1" l="1"/>
  <c r="A163" i="1"/>
  <c r="A164" i="1" l="1"/>
  <c r="M163" i="1"/>
  <c r="M164" i="1" l="1"/>
  <c r="A165" i="1"/>
  <c r="M165" i="1" l="1"/>
  <c r="A166" i="1"/>
  <c r="M166" i="1" l="1"/>
  <c r="A167" i="1"/>
  <c r="A168" i="1" l="1"/>
  <c r="M167" i="1"/>
  <c r="M168" i="1" l="1"/>
  <c r="A169" i="1"/>
  <c r="M169" i="1" l="1"/>
  <c r="A170" i="1"/>
  <c r="M170" i="1" l="1"/>
  <c r="A171" i="1"/>
  <c r="A172" i="1" l="1"/>
  <c r="M171" i="1"/>
  <c r="M172" i="1" l="1"/>
  <c r="A173" i="1"/>
  <c r="M173" i="1" l="1"/>
  <c r="A174" i="1"/>
  <c r="M174" i="1" l="1"/>
  <c r="A175" i="1"/>
  <c r="A176" i="1" l="1"/>
  <c r="M175" i="1"/>
  <c r="M176" i="1" l="1"/>
  <c r="A177" i="1"/>
  <c r="M177" i="1" l="1"/>
  <c r="A178" i="1"/>
  <c r="M178" i="1" l="1"/>
  <c r="A179" i="1"/>
  <c r="A180" i="1" l="1"/>
  <c r="M179" i="1"/>
  <c r="M180" i="1" l="1"/>
  <c r="A181" i="1"/>
  <c r="M181" i="1" l="1"/>
  <c r="A182" i="1"/>
  <c r="M182" i="1" l="1"/>
  <c r="A183" i="1"/>
  <c r="A184" i="1" l="1"/>
  <c r="M183" i="1"/>
  <c r="M184" i="1" l="1"/>
  <c r="A185" i="1"/>
  <c r="M185" i="1" l="1"/>
  <c r="A186" i="1"/>
  <c r="A187" i="1" l="1"/>
  <c r="M186" i="1"/>
  <c r="A188" i="1" l="1"/>
  <c r="M187" i="1"/>
  <c r="M188" i="1" l="1"/>
  <c r="A189" i="1"/>
  <c r="M189" i="1" l="1"/>
  <c r="A190" i="1"/>
  <c r="A191" i="1" l="1"/>
  <c r="M190" i="1"/>
  <c r="A192" i="1" l="1"/>
  <c r="M191" i="1"/>
  <c r="M192" i="1" l="1"/>
  <c r="A193" i="1"/>
  <c r="M193" i="1" l="1"/>
  <c r="A194" i="1"/>
  <c r="A195" i="1" l="1"/>
  <c r="M194" i="1"/>
  <c r="A196" i="1" l="1"/>
  <c r="M195" i="1"/>
  <c r="M196" i="1" l="1"/>
  <c r="A197" i="1"/>
  <c r="M197" i="1" l="1"/>
  <c r="A198" i="1"/>
  <c r="A199" i="1" l="1"/>
  <c r="M198" i="1"/>
  <c r="A200" i="1" l="1"/>
  <c r="M199" i="1"/>
  <c r="M200" i="1" l="1"/>
  <c r="A201" i="1"/>
  <c r="M201" i="1" l="1"/>
  <c r="A202" i="1"/>
  <c r="A203" i="1" l="1"/>
  <c r="M202" i="1"/>
  <c r="A204" i="1" l="1"/>
  <c r="M203" i="1"/>
  <c r="M204" i="1" l="1"/>
  <c r="A205" i="1"/>
  <c r="M205" i="1" l="1"/>
  <c r="A206" i="1"/>
  <c r="A207" i="1" l="1"/>
  <c r="M206" i="1"/>
  <c r="A208" i="1" l="1"/>
  <c r="M207" i="1"/>
  <c r="M208" i="1" l="1"/>
  <c r="A209" i="1"/>
  <c r="M209" i="1" l="1"/>
  <c r="A210" i="1"/>
  <c r="A211" i="1" l="1"/>
  <c r="M210" i="1"/>
  <c r="A212" i="1" l="1"/>
  <c r="M211" i="1"/>
  <c r="M212" i="1" l="1"/>
  <c r="A213" i="1"/>
  <c r="M213" i="1" l="1"/>
  <c r="A214" i="1"/>
  <c r="A215" i="1" l="1"/>
  <c r="M214" i="1"/>
  <c r="A216" i="1" l="1"/>
  <c r="M215" i="1"/>
  <c r="M216" i="1" l="1"/>
  <c r="A217" i="1"/>
  <c r="M217" i="1" l="1"/>
  <c r="A218" i="1"/>
  <c r="A219" i="1" l="1"/>
  <c r="M218" i="1"/>
  <c r="A220" i="1" l="1"/>
  <c r="M219" i="1"/>
  <c r="M220" i="1" l="1"/>
  <c r="A221" i="1"/>
  <c r="M221" i="1" l="1"/>
  <c r="A222" i="1"/>
  <c r="A223" i="1" l="1"/>
  <c r="M222" i="1"/>
  <c r="A224" i="1" l="1"/>
  <c r="M223" i="1"/>
  <c r="M224" i="1" l="1"/>
  <c r="A225" i="1"/>
  <c r="M225" i="1" l="1"/>
  <c r="A226" i="1"/>
  <c r="A227" i="1" l="1"/>
  <c r="M226" i="1"/>
  <c r="A228" i="1" l="1"/>
  <c r="M227" i="1"/>
  <c r="M228" i="1" l="1"/>
  <c r="A229" i="1"/>
  <c r="M229" i="1" l="1"/>
  <c r="A230" i="1"/>
  <c r="A231" i="1" l="1"/>
  <c r="M230" i="1"/>
  <c r="A232" i="1" l="1"/>
  <c r="M231" i="1"/>
  <c r="M232" i="1" l="1"/>
  <c r="A233" i="1"/>
  <c r="M233" i="1" l="1"/>
  <c r="A234" i="1"/>
  <c r="A235" i="1" l="1"/>
  <c r="M234" i="1"/>
  <c r="A236" i="1" l="1"/>
  <c r="M235" i="1"/>
  <c r="M236" i="1" l="1"/>
  <c r="A237" i="1"/>
  <c r="M237" i="1" l="1"/>
  <c r="A238" i="1"/>
  <c r="A239" i="1" l="1"/>
  <c r="M238" i="1"/>
  <c r="A240" i="1" l="1"/>
  <c r="M239" i="1"/>
  <c r="M240" i="1" l="1"/>
  <c r="A241" i="1"/>
  <c r="M241" i="1" l="1"/>
  <c r="A242" i="1"/>
  <c r="A243" i="1" l="1"/>
  <c r="M242" i="1"/>
  <c r="A244" i="1" l="1"/>
  <c r="M243" i="1"/>
  <c r="M244" i="1" l="1"/>
  <c r="A245" i="1"/>
  <c r="M245" i="1" l="1"/>
  <c r="A246" i="1"/>
  <c r="A247" i="1" l="1"/>
  <c r="M246" i="1"/>
  <c r="A248" i="1" l="1"/>
  <c r="M247" i="1"/>
  <c r="M248" i="1" l="1"/>
  <c r="A249" i="1"/>
  <c r="M249" i="1" l="1"/>
  <c r="A250" i="1"/>
  <c r="A251" i="1" l="1"/>
  <c r="M250" i="1"/>
  <c r="A252" i="1" l="1"/>
  <c r="M251" i="1"/>
  <c r="M252" i="1" l="1"/>
  <c r="A253" i="1"/>
  <c r="M253" i="1" l="1"/>
  <c r="A254" i="1"/>
  <c r="A255" i="1" l="1"/>
  <c r="M254" i="1"/>
  <c r="A256" i="1" l="1"/>
  <c r="M255" i="1"/>
  <c r="M256" i="1" l="1"/>
  <c r="A257" i="1"/>
  <c r="M257" i="1" l="1"/>
  <c r="A258" i="1"/>
  <c r="A259" i="1" l="1"/>
  <c r="M258" i="1"/>
  <c r="A260" i="1" l="1"/>
  <c r="M259" i="1"/>
  <c r="M260" i="1" l="1"/>
  <c r="A261" i="1"/>
  <c r="M261" i="1" l="1"/>
  <c r="A262" i="1"/>
  <c r="A263" i="1" l="1"/>
  <c r="M262" i="1"/>
  <c r="A264" i="1" l="1"/>
  <c r="M263" i="1"/>
  <c r="M264" i="1" l="1"/>
  <c r="A265" i="1"/>
  <c r="M265" i="1" l="1"/>
  <c r="A266" i="1"/>
  <c r="A267" i="1" l="1"/>
  <c r="M266" i="1"/>
  <c r="A268" i="1" l="1"/>
  <c r="M267" i="1"/>
  <c r="M268" i="1" l="1"/>
  <c r="A269" i="1"/>
  <c r="M269" i="1" l="1"/>
  <c r="A270" i="1"/>
  <c r="A271" i="1" l="1"/>
  <c r="M270" i="1"/>
  <c r="A272" i="1" l="1"/>
  <c r="M271" i="1"/>
  <c r="M272" i="1" l="1"/>
  <c r="A273" i="1"/>
  <c r="A274" i="1" l="1"/>
  <c r="M273" i="1"/>
  <c r="M274" i="1" l="1"/>
  <c r="A275" i="1"/>
  <c r="M275" i="1" l="1"/>
  <c r="A276" i="1"/>
  <c r="M276" i="1" l="1"/>
  <c r="A277" i="1"/>
  <c r="A278" i="1" l="1"/>
  <c r="M277" i="1"/>
  <c r="M278" i="1" l="1"/>
  <c r="A279" i="1"/>
  <c r="M279" i="1" l="1"/>
  <c r="A280" i="1"/>
  <c r="M280" i="1" l="1"/>
  <c r="A281" i="1"/>
  <c r="A282" i="1" l="1"/>
  <c r="M281" i="1"/>
  <c r="A283" i="1" l="1"/>
  <c r="M282" i="1"/>
  <c r="M283" i="1" l="1"/>
  <c r="A284" i="1"/>
  <c r="M284" i="1" l="1"/>
  <c r="A285" i="1"/>
  <c r="A286" i="1" l="1"/>
  <c r="M285" i="1"/>
  <c r="A287" i="1" l="1"/>
  <c r="M286" i="1"/>
  <c r="M287" i="1" l="1"/>
  <c r="A288" i="1"/>
  <c r="M288" i="1" l="1"/>
  <c r="A289" i="1"/>
  <c r="A290" i="1" l="1"/>
  <c r="M289" i="1"/>
  <c r="A291" i="1" l="1"/>
  <c r="M290" i="1"/>
  <c r="M291" i="1" l="1"/>
  <c r="A292" i="1"/>
  <c r="M292" i="1" l="1"/>
  <c r="A293" i="1"/>
  <c r="A294" i="1" l="1"/>
  <c r="M293" i="1"/>
  <c r="M294" i="1" l="1"/>
  <c r="A295" i="1"/>
  <c r="M295" i="1" l="1"/>
  <c r="A296" i="1"/>
  <c r="M296" i="1" l="1"/>
  <c r="A297" i="1"/>
  <c r="A298" i="1" l="1"/>
  <c r="M297" i="1"/>
  <c r="A299" i="1" l="1"/>
  <c r="M298" i="1"/>
  <c r="M299" i="1" l="1"/>
  <c r="A300" i="1"/>
  <c r="M300" i="1" l="1"/>
  <c r="A301" i="1"/>
  <c r="A302" i="1" l="1"/>
  <c r="M301" i="1"/>
  <c r="A303" i="1" l="1"/>
  <c r="M302" i="1"/>
  <c r="M303" i="1" l="1"/>
  <c r="A304" i="1"/>
  <c r="M304" i="1" l="1"/>
  <c r="A305" i="1"/>
  <c r="A306" i="1" l="1"/>
  <c r="M305" i="1"/>
  <c r="A307" i="1" l="1"/>
  <c r="M306" i="1"/>
  <c r="M307" i="1" l="1"/>
  <c r="A308" i="1"/>
  <c r="M308" i="1" l="1"/>
  <c r="A309" i="1"/>
  <c r="A310" i="1" l="1"/>
  <c r="M309" i="1"/>
  <c r="M310" i="1" l="1"/>
  <c r="A311" i="1"/>
  <c r="M311" i="1" l="1"/>
  <c r="A312" i="1"/>
  <c r="M312" i="1" l="1"/>
  <c r="A313" i="1"/>
  <c r="A314" i="1" l="1"/>
  <c r="M313" i="1"/>
  <c r="A315" i="1" l="1"/>
  <c r="M314" i="1"/>
  <c r="M315" i="1" l="1"/>
  <c r="A316" i="1"/>
  <c r="M316" i="1" l="1"/>
  <c r="A317" i="1"/>
  <c r="A318" i="1" l="1"/>
  <c r="M317" i="1"/>
  <c r="A319" i="1" l="1"/>
  <c r="M318" i="1"/>
  <c r="M319" i="1" l="1"/>
  <c r="A320" i="1"/>
  <c r="M320" i="1" l="1"/>
  <c r="A321" i="1"/>
  <c r="A322" i="1" l="1"/>
  <c r="M321" i="1"/>
  <c r="A323" i="1" l="1"/>
  <c r="M322" i="1"/>
  <c r="M323" i="1" l="1"/>
  <c r="A324" i="1"/>
  <c r="M324" i="1" l="1"/>
  <c r="A325" i="1"/>
  <c r="A326" i="1" l="1"/>
  <c r="M325" i="1"/>
  <c r="A327" i="1" l="1"/>
  <c r="M326" i="1"/>
  <c r="M327" i="1" l="1"/>
  <c r="A328" i="1"/>
  <c r="M328" i="1" l="1"/>
  <c r="A329" i="1"/>
  <c r="A330" i="1" l="1"/>
  <c r="M329" i="1"/>
  <c r="M330" i="1" l="1"/>
  <c r="A331" i="1"/>
  <c r="M331" i="1" l="1"/>
  <c r="A332" i="1"/>
  <c r="M332" i="1" l="1"/>
  <c r="A333" i="1"/>
  <c r="A334" i="1" l="1"/>
  <c r="M333" i="1"/>
  <c r="A335" i="1" l="1"/>
  <c r="M334" i="1"/>
  <c r="M335" i="1" l="1"/>
  <c r="A336" i="1"/>
  <c r="A337" i="1" l="1"/>
  <c r="M336" i="1"/>
  <c r="A338" i="1" l="1"/>
  <c r="M337" i="1"/>
  <c r="A339" i="1" l="1"/>
  <c r="M338" i="1"/>
  <c r="M339" i="1" l="1"/>
  <c r="A340" i="1"/>
  <c r="A341" i="1" l="1"/>
  <c r="M340" i="1"/>
  <c r="A342" i="1" l="1"/>
  <c r="M341" i="1"/>
  <c r="A343" i="1" l="1"/>
  <c r="M342" i="1"/>
  <c r="M343" i="1" l="1"/>
  <c r="A344" i="1"/>
  <c r="A345" i="1" l="1"/>
  <c r="M344" i="1"/>
  <c r="A346" i="1" l="1"/>
  <c r="M345" i="1"/>
  <c r="A347" i="1" l="1"/>
  <c r="M346" i="1"/>
  <c r="M347" i="1" l="1"/>
  <c r="A348" i="1"/>
  <c r="A349" i="1" l="1"/>
  <c r="M348" i="1"/>
  <c r="A350" i="1" l="1"/>
  <c r="M349" i="1"/>
  <c r="A351" i="1" l="1"/>
  <c r="M350" i="1"/>
  <c r="M351" i="1" l="1"/>
  <c r="A352" i="1"/>
  <c r="A353" i="1" l="1"/>
  <c r="M352" i="1"/>
  <c r="A354" i="1" l="1"/>
  <c r="M353" i="1"/>
  <c r="A355" i="1" l="1"/>
  <c r="M354" i="1"/>
  <c r="M355" i="1" l="1"/>
  <c r="A356" i="1"/>
  <c r="A357" i="1" l="1"/>
  <c r="M356" i="1"/>
  <c r="A358" i="1" l="1"/>
  <c r="M357" i="1"/>
  <c r="A359" i="1" l="1"/>
  <c r="M358" i="1"/>
  <c r="M359" i="1" l="1"/>
  <c r="A360" i="1"/>
  <c r="A361" i="1" l="1"/>
  <c r="M360" i="1"/>
  <c r="A362" i="1" l="1"/>
  <c r="M361" i="1"/>
  <c r="A363" i="1" l="1"/>
  <c r="M362" i="1"/>
  <c r="M363" i="1" l="1"/>
  <c r="A364" i="1"/>
  <c r="A365" i="1" l="1"/>
  <c r="M364" i="1"/>
  <c r="A366" i="1" l="1"/>
  <c r="M365" i="1"/>
  <c r="A367" i="1" l="1"/>
  <c r="M366" i="1"/>
  <c r="M367" i="1" l="1"/>
  <c r="A368" i="1"/>
  <c r="A369" i="1" l="1"/>
  <c r="M368" i="1"/>
  <c r="A370" i="1" l="1"/>
  <c r="M369" i="1"/>
  <c r="A371" i="1" l="1"/>
  <c r="M370" i="1"/>
  <c r="M371" i="1" l="1"/>
  <c r="A372" i="1"/>
  <c r="A373" i="1" l="1"/>
  <c r="M372" i="1"/>
  <c r="A374" i="1" l="1"/>
  <c r="M373" i="1"/>
  <c r="A375" i="1" l="1"/>
  <c r="M374" i="1"/>
  <c r="M375" i="1" l="1"/>
  <c r="A376" i="1"/>
  <c r="A377" i="1" l="1"/>
  <c r="M376" i="1"/>
  <c r="A378" i="1" l="1"/>
  <c r="M377" i="1"/>
  <c r="A379" i="1" l="1"/>
  <c r="M378" i="1"/>
  <c r="M379" i="1" l="1"/>
  <c r="A380" i="1"/>
  <c r="A381" i="1" l="1"/>
  <c r="M380" i="1"/>
  <c r="A382" i="1" l="1"/>
  <c r="M381" i="1"/>
  <c r="A383" i="1" l="1"/>
  <c r="M382" i="1"/>
  <c r="M383" i="1" l="1"/>
  <c r="A384" i="1"/>
  <c r="A385" i="1" l="1"/>
  <c r="M384" i="1"/>
  <c r="A386" i="1" l="1"/>
  <c r="M385" i="1"/>
  <c r="A387" i="1" l="1"/>
  <c r="M386" i="1"/>
  <c r="M387" i="1" l="1"/>
  <c r="A388" i="1"/>
  <c r="A389" i="1" l="1"/>
  <c r="M388" i="1"/>
  <c r="A390" i="1" l="1"/>
  <c r="M389" i="1"/>
  <c r="A391" i="1" l="1"/>
  <c r="M390" i="1"/>
  <c r="M391" i="1" l="1"/>
  <c r="A392" i="1"/>
  <c r="A393" i="1" l="1"/>
  <c r="M392" i="1"/>
  <c r="A394" i="1" l="1"/>
  <c r="M393" i="1"/>
  <c r="A395" i="1" l="1"/>
  <c r="M394" i="1"/>
  <c r="M395" i="1" l="1"/>
  <c r="A396" i="1"/>
  <c r="A397" i="1" l="1"/>
  <c r="M396" i="1"/>
  <c r="A398" i="1" l="1"/>
  <c r="M397" i="1"/>
  <c r="A399" i="1" l="1"/>
  <c r="M398" i="1"/>
  <c r="M399" i="1" l="1"/>
  <c r="A400" i="1"/>
  <c r="M400" i="1" l="1"/>
  <c r="A401" i="1"/>
  <c r="A402" i="1" l="1"/>
  <c r="M401" i="1"/>
  <c r="M402" i="1" l="1"/>
  <c r="A403" i="1"/>
  <c r="A404" i="1" l="1"/>
  <c r="M403" i="1"/>
  <c r="M404" i="1" l="1"/>
  <c r="A405" i="1"/>
  <c r="M405" i="1" l="1"/>
  <c r="A406" i="1"/>
  <c r="A407" i="1" l="1"/>
  <c r="M406" i="1"/>
  <c r="A408" i="1" l="1"/>
  <c r="M407" i="1"/>
  <c r="M408" i="1" l="1"/>
  <c r="A409" i="1"/>
  <c r="A410" i="1" l="1"/>
  <c r="M409" i="1"/>
  <c r="A411" i="1" l="1"/>
  <c r="M410" i="1"/>
  <c r="A412" i="1" l="1"/>
  <c r="M411" i="1"/>
  <c r="M412" i="1" l="1"/>
  <c r="A413" i="1"/>
  <c r="A414" i="1" l="1"/>
  <c r="M413" i="1"/>
  <c r="M414" i="1" l="1"/>
  <c r="A415" i="1"/>
  <c r="A416" i="1" l="1"/>
  <c r="M415" i="1"/>
  <c r="A417" i="1" l="1"/>
  <c r="M416" i="1"/>
  <c r="A418" i="1" l="1"/>
  <c r="M417" i="1"/>
  <c r="M418" i="1" l="1"/>
  <c r="A419" i="1"/>
  <c r="A420" i="1" l="1"/>
  <c r="M419" i="1"/>
  <c r="A421" i="1" l="1"/>
  <c r="M420" i="1"/>
  <c r="A422" i="1" l="1"/>
  <c r="M421" i="1"/>
  <c r="M422" i="1" l="1"/>
  <c r="A423" i="1"/>
  <c r="A424" i="1" l="1"/>
  <c r="M423" i="1"/>
  <c r="A425" i="1" l="1"/>
  <c r="M424" i="1"/>
  <c r="A426" i="1" l="1"/>
  <c r="M425" i="1"/>
  <c r="M426" i="1" l="1"/>
  <c r="A427" i="1"/>
  <c r="A428" i="1" l="1"/>
  <c r="M427" i="1"/>
  <c r="A429" i="1" l="1"/>
  <c r="M428" i="1"/>
  <c r="A430" i="1" l="1"/>
  <c r="M429" i="1"/>
  <c r="M430" i="1" l="1"/>
  <c r="A431" i="1"/>
  <c r="A432" i="1" l="1"/>
  <c r="M431" i="1"/>
  <c r="A433" i="1" l="1"/>
  <c r="M432" i="1"/>
  <c r="A434" i="1" l="1"/>
  <c r="M433" i="1"/>
  <c r="M434" i="1" l="1"/>
  <c r="A435" i="1"/>
  <c r="A436" i="1" l="1"/>
  <c r="M435" i="1"/>
  <c r="A437" i="1" l="1"/>
  <c r="M436" i="1"/>
  <c r="A438" i="1" l="1"/>
  <c r="M437" i="1"/>
  <c r="M438" i="1" l="1"/>
  <c r="A439" i="1"/>
  <c r="A440" i="1" l="1"/>
  <c r="M439" i="1"/>
  <c r="A441" i="1" l="1"/>
  <c r="M440" i="1"/>
  <c r="A442" i="1" l="1"/>
  <c r="M441" i="1"/>
  <c r="M442" i="1" l="1"/>
  <c r="A443" i="1"/>
  <c r="A444" i="1" l="1"/>
  <c r="M443" i="1"/>
  <c r="A445" i="1" l="1"/>
  <c r="M444" i="1"/>
  <c r="A446" i="1" l="1"/>
  <c r="M445" i="1"/>
  <c r="M446" i="1" l="1"/>
  <c r="A447" i="1"/>
  <c r="A448" i="1" l="1"/>
  <c r="M447" i="1"/>
  <c r="A449" i="1" l="1"/>
  <c r="M448" i="1"/>
  <c r="A450" i="1" l="1"/>
  <c r="M449" i="1"/>
  <c r="M450" i="1" l="1"/>
  <c r="A451" i="1"/>
  <c r="A452" i="1" l="1"/>
  <c r="M451" i="1"/>
  <c r="A453" i="1" l="1"/>
  <c r="M452" i="1"/>
  <c r="A454" i="1" l="1"/>
  <c r="M453" i="1"/>
  <c r="M454" i="1" l="1"/>
  <c r="A455" i="1"/>
  <c r="A456" i="1" l="1"/>
  <c r="M455" i="1"/>
  <c r="A457" i="1" l="1"/>
  <c r="M456" i="1"/>
  <c r="A458" i="1" l="1"/>
  <c r="M457" i="1"/>
  <c r="M458" i="1" l="1"/>
  <c r="A459" i="1"/>
  <c r="A460" i="1" l="1"/>
  <c r="M459" i="1"/>
  <c r="A461" i="1" l="1"/>
  <c r="M460" i="1"/>
  <c r="A462" i="1" l="1"/>
  <c r="M461" i="1"/>
  <c r="M462" i="1" l="1"/>
  <c r="A463" i="1"/>
  <c r="A464" i="1" l="1"/>
  <c r="M463" i="1"/>
  <c r="A465" i="1" l="1"/>
  <c r="M464" i="1"/>
  <c r="A466" i="1" l="1"/>
  <c r="M465" i="1"/>
  <c r="M466" i="1" l="1"/>
  <c r="A467" i="1"/>
  <c r="A468" i="1" l="1"/>
  <c r="M467" i="1"/>
  <c r="A469" i="1" l="1"/>
  <c r="M468" i="1"/>
  <c r="A470" i="1" l="1"/>
  <c r="M469" i="1"/>
  <c r="M470" i="1" l="1"/>
  <c r="A471" i="1"/>
  <c r="A472" i="1" l="1"/>
  <c r="M471" i="1"/>
  <c r="A473" i="1" l="1"/>
  <c r="M472" i="1"/>
  <c r="A474" i="1" l="1"/>
  <c r="M473" i="1"/>
  <c r="M474" i="1" l="1"/>
  <c r="A475" i="1"/>
  <c r="A476" i="1" l="1"/>
  <c r="M475" i="1"/>
  <c r="A477" i="1" l="1"/>
  <c r="M476" i="1"/>
  <c r="A478" i="1" l="1"/>
  <c r="M477" i="1"/>
  <c r="M478" i="1" l="1"/>
  <c r="A479" i="1"/>
  <c r="A480" i="1" l="1"/>
  <c r="M479" i="1"/>
  <c r="A481" i="1" l="1"/>
  <c r="M480" i="1"/>
  <c r="A482" i="1" l="1"/>
  <c r="M481" i="1"/>
  <c r="M482" i="1" l="1"/>
  <c r="A483" i="1"/>
  <c r="A484" i="1" l="1"/>
  <c r="M483" i="1"/>
  <c r="A485" i="1" l="1"/>
  <c r="M484" i="1"/>
  <c r="A486" i="1" l="1"/>
  <c r="M485" i="1"/>
  <c r="M486" i="1" l="1"/>
  <c r="A487" i="1"/>
  <c r="A488" i="1" l="1"/>
  <c r="M487" i="1"/>
  <c r="A489" i="1" l="1"/>
  <c r="M488" i="1"/>
  <c r="A490" i="1" l="1"/>
  <c r="M489" i="1"/>
  <c r="M490" i="1" l="1"/>
  <c r="A491" i="1"/>
  <c r="A492" i="1" l="1"/>
  <c r="M491" i="1"/>
  <c r="A493" i="1" l="1"/>
  <c r="M492" i="1"/>
  <c r="A494" i="1" l="1"/>
  <c r="M493" i="1"/>
  <c r="M494" i="1" l="1"/>
  <c r="A495" i="1"/>
  <c r="A496" i="1" l="1"/>
  <c r="M495" i="1"/>
  <c r="A497" i="1" l="1"/>
  <c r="M496" i="1"/>
  <c r="A498" i="1" l="1"/>
  <c r="M497" i="1"/>
  <c r="M498" i="1" l="1"/>
  <c r="A499" i="1"/>
  <c r="A500" i="1" l="1"/>
  <c r="M499" i="1"/>
  <c r="A501" i="1" l="1"/>
  <c r="M500" i="1"/>
  <c r="A502" i="1" l="1"/>
  <c r="M501" i="1"/>
  <c r="A503" i="1" l="1"/>
  <c r="M502" i="1"/>
  <c r="M503" i="1" l="1"/>
  <c r="A504" i="1"/>
  <c r="M504" i="1" l="1"/>
  <c r="A505" i="1"/>
  <c r="A506" i="1" l="1"/>
  <c r="M505" i="1"/>
  <c r="M506" i="1" l="1"/>
  <c r="A507" i="1"/>
  <c r="M507" i="1" l="1"/>
  <c r="A508" i="1"/>
  <c r="M508" i="1" l="1"/>
  <c r="A509" i="1"/>
  <c r="A510" i="1" l="1"/>
  <c r="M509" i="1"/>
  <c r="M510" i="1" l="1"/>
  <c r="A511" i="1"/>
  <c r="M511" i="1" l="1"/>
  <c r="A512" i="1"/>
  <c r="M512" i="1" l="1"/>
  <c r="A513" i="1"/>
  <c r="A514" i="1" l="1"/>
  <c r="M513" i="1"/>
  <c r="M514" i="1" l="1"/>
  <c r="A515" i="1"/>
  <c r="M515" i="1" l="1"/>
  <c r="A516" i="1"/>
  <c r="M516" i="1" l="1"/>
  <c r="A517" i="1"/>
  <c r="A518" i="1" l="1"/>
  <c r="M517" i="1"/>
  <c r="M518" i="1" l="1"/>
  <c r="A519" i="1"/>
  <c r="M519" i="1" l="1"/>
  <c r="A520" i="1"/>
  <c r="M520" i="1" l="1"/>
  <c r="A521" i="1"/>
  <c r="A522" i="1" l="1"/>
  <c r="M521" i="1"/>
  <c r="M522" i="1" l="1"/>
  <c r="A523" i="1"/>
  <c r="M523" i="1" l="1"/>
  <c r="A524" i="1"/>
  <c r="M524" i="1" l="1"/>
  <c r="A525" i="1"/>
  <c r="A526" i="1" l="1"/>
  <c r="M525" i="1"/>
  <c r="M526" i="1" l="1"/>
  <c r="A527" i="1"/>
  <c r="M527" i="1" l="1"/>
  <c r="A528" i="1"/>
  <c r="M528" i="1" l="1"/>
  <c r="A529" i="1"/>
  <c r="A530" i="1" l="1"/>
  <c r="M529" i="1"/>
  <c r="M530" i="1" l="1"/>
  <c r="A531" i="1"/>
  <c r="M531" i="1" l="1"/>
  <c r="A532" i="1"/>
  <c r="M532" i="1" l="1"/>
  <c r="A533" i="1"/>
  <c r="A534" i="1" l="1"/>
  <c r="M533" i="1"/>
  <c r="M534" i="1" l="1"/>
  <c r="A535" i="1"/>
  <c r="M535" i="1" l="1"/>
  <c r="A536" i="1"/>
  <c r="M536" i="1" l="1"/>
  <c r="A537" i="1"/>
  <c r="A538" i="1" l="1"/>
  <c r="M537" i="1"/>
  <c r="M538" i="1" l="1"/>
  <c r="A539" i="1"/>
  <c r="M539" i="1" l="1"/>
  <c r="A540" i="1"/>
  <c r="M540" i="1" l="1"/>
  <c r="A541" i="1"/>
  <c r="A542" i="1" l="1"/>
  <c r="M541" i="1"/>
  <c r="M542" i="1" l="1"/>
  <c r="A543" i="1"/>
  <c r="M543" i="1" l="1"/>
  <c r="A544" i="1"/>
  <c r="M544" i="1" l="1"/>
  <c r="A545" i="1"/>
  <c r="A546" i="1" l="1"/>
  <c r="M545" i="1"/>
  <c r="M546" i="1" l="1"/>
  <c r="A547" i="1"/>
  <c r="M547" i="1" l="1"/>
  <c r="A548" i="1"/>
  <c r="M548" i="1" l="1"/>
  <c r="A549" i="1"/>
  <c r="A550" i="1" l="1"/>
  <c r="M549" i="1"/>
  <c r="M550" i="1" l="1"/>
  <c r="A551" i="1"/>
  <c r="M551" i="1" l="1"/>
  <c r="A552" i="1"/>
  <c r="A553" i="1" l="1"/>
  <c r="M552" i="1"/>
  <c r="A554" i="1" l="1"/>
  <c r="M553" i="1"/>
  <c r="M554" i="1" l="1"/>
  <c r="A555" i="1"/>
  <c r="M555" i="1" l="1"/>
  <c r="A556" i="1"/>
  <c r="A557" i="1" l="1"/>
  <c r="M556" i="1"/>
  <c r="A558" i="1" l="1"/>
  <c r="M557" i="1"/>
  <c r="M558" i="1" l="1"/>
  <c r="A559" i="1"/>
  <c r="M559" i="1" l="1"/>
  <c r="A560" i="1"/>
  <c r="A561" i="1" l="1"/>
  <c r="M560" i="1"/>
  <c r="A562" i="1" l="1"/>
  <c r="M561" i="1"/>
  <c r="M562" i="1" l="1"/>
  <c r="A563" i="1"/>
  <c r="M563" i="1" l="1"/>
  <c r="A564" i="1"/>
  <c r="A565" i="1" l="1"/>
  <c r="M564" i="1"/>
  <c r="A566" i="1" l="1"/>
  <c r="M565" i="1"/>
  <c r="M566" i="1" l="1"/>
  <c r="A567" i="1"/>
  <c r="M567" i="1" l="1"/>
  <c r="A568" i="1"/>
  <c r="A569" i="1" l="1"/>
  <c r="M568" i="1"/>
  <c r="A570" i="1" l="1"/>
  <c r="M569" i="1"/>
  <c r="M570" i="1" l="1"/>
  <c r="A571" i="1"/>
  <c r="M571" i="1" l="1"/>
  <c r="A572" i="1"/>
  <c r="A573" i="1" l="1"/>
  <c r="M572" i="1"/>
  <c r="A574" i="1" l="1"/>
  <c r="M573" i="1"/>
  <c r="M574" i="1" l="1"/>
  <c r="A575" i="1"/>
  <c r="M575" i="1" l="1"/>
  <c r="A576" i="1"/>
  <c r="A577" i="1" l="1"/>
  <c r="M576" i="1"/>
  <c r="A578" i="1" l="1"/>
  <c r="M577" i="1"/>
  <c r="M578" i="1" l="1"/>
  <c r="A579" i="1"/>
  <c r="M579" i="1" l="1"/>
  <c r="A580" i="1"/>
  <c r="A581" i="1" l="1"/>
  <c r="M580" i="1"/>
  <c r="A582" i="1" l="1"/>
  <c r="M581" i="1"/>
  <c r="M582" i="1" l="1"/>
  <c r="A583" i="1"/>
  <c r="M583" i="1" l="1"/>
  <c r="A584" i="1"/>
  <c r="A585" i="1" l="1"/>
  <c r="M584" i="1"/>
  <c r="A586" i="1" l="1"/>
  <c r="M585" i="1"/>
  <c r="M586" i="1" l="1"/>
  <c r="A587" i="1"/>
  <c r="M587" i="1" l="1"/>
  <c r="A588" i="1"/>
  <c r="A589" i="1" l="1"/>
  <c r="M588" i="1"/>
  <c r="A590" i="1" l="1"/>
  <c r="M589" i="1"/>
  <c r="M590" i="1" l="1"/>
  <c r="A591" i="1"/>
  <c r="M591" i="1" l="1"/>
  <c r="A592" i="1"/>
  <c r="A593" i="1" l="1"/>
  <c r="M592" i="1"/>
  <c r="A594" i="1" l="1"/>
  <c r="M593" i="1"/>
  <c r="M594" i="1" l="1"/>
  <c r="A595" i="1"/>
  <c r="M595" i="1" l="1"/>
  <c r="A596" i="1"/>
  <c r="A597" i="1" l="1"/>
  <c r="M596" i="1"/>
  <c r="A598" i="1" l="1"/>
  <c r="M597" i="1"/>
  <c r="M598" i="1" l="1"/>
  <c r="A599" i="1"/>
  <c r="M599" i="1" l="1"/>
  <c r="A600" i="1"/>
  <c r="A601" i="1" l="1"/>
  <c r="M600" i="1"/>
  <c r="A602" i="1" l="1"/>
  <c r="M601" i="1"/>
  <c r="M602" i="1" l="1"/>
  <c r="A603" i="1"/>
  <c r="M603" i="1" l="1"/>
  <c r="A604" i="1"/>
  <c r="A605" i="1" s="1"/>
  <c r="M605" i="1" s="1"/>
  <c r="M60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B15" authorId="0" shapeId="0" xr:uid="{00000000-0006-0000-0200-000001000000}">
      <text>
        <r>
          <rPr>
            <b/>
            <sz val="9"/>
            <color indexed="81"/>
            <rFont val="Tahoma"/>
            <family val="2"/>
            <charset val="238"/>
          </rPr>
          <t>Zölfl Michal:</t>
        </r>
        <r>
          <rPr>
            <sz val="9"/>
            <color indexed="81"/>
            <rFont val="Tahoma"/>
            <family val="2"/>
            <charset val="238"/>
          </rPr>
          <t xml:space="preserve">
pro tiskopis vzor č. 28
a později se již nepoužívá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C2" authorId="0" shapeId="0" xr:uid="{21A3052E-BAAA-47F0-9F39-8D5D8E7D0540}">
      <text>
        <r>
          <rPr>
            <b/>
            <sz val="9"/>
            <color indexed="81"/>
            <rFont val="Tahoma"/>
            <family val="2"/>
            <charset val="238"/>
          </rPr>
          <t>Zölfl Michal:</t>
        </r>
        <r>
          <rPr>
            <sz val="9"/>
            <color indexed="81"/>
            <rFont val="Tahoma"/>
            <family val="2"/>
            <charset val="238"/>
          </rPr>
          <t xml:space="preserve">
Dohledá číslo pokladního dokladu a z něj všechny potřebné údaje.</t>
        </r>
      </text>
    </comment>
    <comment ref="C6" authorId="0" shapeId="0" xr:uid="{166E944E-C5E7-45FE-B120-122B917EBE32}">
      <text>
        <r>
          <rPr>
            <b/>
            <sz val="9"/>
            <color indexed="81"/>
            <rFont val="Tahoma"/>
            <family val="2"/>
            <charset val="238"/>
          </rPr>
          <t>Zölfl Michal:</t>
        </r>
        <r>
          <rPr>
            <sz val="9"/>
            <color indexed="81"/>
            <rFont val="Tahoma"/>
            <family val="2"/>
            <charset val="238"/>
          </rPr>
          <t xml:space="preserve">
Pokud je potřeba jako Účel platby zadat jiný text, než který je v Deníku, tak toto pole je na to.
Po tisku je ale dobré ho zase smazat, aby se netisklo na všechny doklady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Zölfl Michal</author>
  </authors>
  <commentList>
    <comment ref="B40" authorId="0" shapeId="0" xr:uid="{354F8A33-333A-4765-818F-C9F34DB78484}">
      <text>
        <r>
          <rPr>
            <sz val="9"/>
            <color indexed="81"/>
            <rFont val="Tahoma"/>
            <family val="2"/>
            <charset val="238"/>
          </rPr>
          <t>změnou čísla stránky se překreslí celý list a lze tak vytisknout jednotlivé stránky (pomocí klávesy Tab to jde jednodušeji :)</t>
        </r>
      </text>
    </comment>
  </commentList>
</comments>
</file>

<file path=xl/sharedStrings.xml><?xml version="1.0" encoding="utf-8"?>
<sst xmlns="http://schemas.openxmlformats.org/spreadsheetml/2006/main" count="1138" uniqueCount="733">
  <si>
    <t>Peněžní prostředky</t>
  </si>
  <si>
    <t>x</t>
  </si>
  <si>
    <t>Ostatní</t>
  </si>
  <si>
    <t>Datum</t>
  </si>
  <si>
    <t>Č.dokl.</t>
  </si>
  <si>
    <t>Text</t>
  </si>
  <si>
    <t>Příjmy</t>
  </si>
  <si>
    <t>Výdaje</t>
  </si>
  <si>
    <t>Zůstatek</t>
  </si>
  <si>
    <t>a</t>
  </si>
  <si>
    <t>b</t>
  </si>
  <si>
    <t>c</t>
  </si>
  <si>
    <t>d</t>
  </si>
  <si>
    <t>Druh činnosti</t>
  </si>
  <si>
    <t>Pokladna</t>
  </si>
  <si>
    <t>Banka</t>
  </si>
  <si>
    <t>P E N Ě Ž N Í  ( finanční ) D E N Í K  - údaje v Kč</t>
  </si>
  <si>
    <t>V hotovosti - pokladna</t>
  </si>
  <si>
    <t>Na bankovním účtu</t>
  </si>
  <si>
    <t>Hlavní činnost</t>
  </si>
  <si>
    <t>3.B</t>
  </si>
  <si>
    <t xml:space="preserve">Příjmy neovlivňující základ daně </t>
  </si>
  <si>
    <t xml:space="preserve">Rozdíl příjmů a výdajů </t>
  </si>
  <si>
    <t>1.A</t>
  </si>
  <si>
    <t>2.A</t>
  </si>
  <si>
    <t>10.A</t>
  </si>
  <si>
    <t>10.B</t>
  </si>
  <si>
    <t>9.A</t>
  </si>
  <si>
    <t>2.B</t>
  </si>
  <si>
    <t>4.B</t>
  </si>
  <si>
    <t>5.B</t>
  </si>
  <si>
    <t>6.B</t>
  </si>
  <si>
    <t>7.B</t>
  </si>
  <si>
    <t>11.B</t>
  </si>
  <si>
    <t>12.B</t>
  </si>
  <si>
    <t>13.B</t>
  </si>
  <si>
    <t>Rozdíl nedaňových příjmů a výdajů</t>
  </si>
  <si>
    <t>e</t>
  </si>
  <si>
    <t>f</t>
  </si>
  <si>
    <t>Označení hlavní činnosti (X,Y,Z1…)</t>
  </si>
  <si>
    <t>Průběžný stav</t>
  </si>
  <si>
    <t>S O U Č E T za období</t>
  </si>
  <si>
    <t>Členské příspěvky</t>
  </si>
  <si>
    <t>Klasifikace příjmu-výdeje</t>
  </si>
  <si>
    <t>Daňový</t>
  </si>
  <si>
    <t>Nedaňový</t>
  </si>
  <si>
    <t>Označení ve výkazu</t>
  </si>
  <si>
    <t>5a</t>
  </si>
  <si>
    <t>5b</t>
  </si>
  <si>
    <t>Pojmenování</t>
  </si>
  <si>
    <t>Příjmy z reklamy, pronájmu a podnikání</t>
  </si>
  <si>
    <t>Příjmy z hlavní činnosti (dle Stanov)</t>
  </si>
  <si>
    <t>Příjmy zdaněné srážkovou daní</t>
  </si>
  <si>
    <t>Dotace ze státního rozpočtu</t>
  </si>
  <si>
    <t>Dotace a podpory z rozpočtu obcí</t>
  </si>
  <si>
    <t>Dary přijaté</t>
  </si>
  <si>
    <t>Ostatní (úroky, půjčky, úvěry)</t>
  </si>
  <si>
    <t>Příjmy celkem (řádek 1 až 7)</t>
  </si>
  <si>
    <t>Výdaje související s reklamou,
pronájmem a podnikáním</t>
  </si>
  <si>
    <t>Výdaje na hlavní činnost (dle Stanov)</t>
  </si>
  <si>
    <t>Nákup hmot., nehmot. a finančního majetku</t>
  </si>
  <si>
    <t>Odvody, dary a půjčky - poskytnuté</t>
  </si>
  <si>
    <t>Ostatní (poplatky, daně)</t>
  </si>
  <si>
    <t>Výdaje na činnost (řádek 9 až 13)</t>
  </si>
  <si>
    <t>Příjmy a výdaje za zdaňovací období (rok)</t>
  </si>
  <si>
    <t>Výdaje související s reklamou, pronájmem a podnikáním</t>
  </si>
  <si>
    <t>Osvobozený příjem</t>
  </si>
  <si>
    <t>*</t>
  </si>
  <si>
    <t>Průběžná položka</t>
  </si>
  <si>
    <t xml:space="preserve">Základ daně </t>
  </si>
  <si>
    <t>Hlavní
činnost</t>
  </si>
  <si>
    <t>Členské
příspěvky</t>
  </si>
  <si>
    <t>Dary, úvěry
a půjčky</t>
  </si>
  <si>
    <t>Dotace
a příspěvky</t>
  </si>
  <si>
    <t>Nákup
majetku</t>
  </si>
  <si>
    <t>Odvody,
dary a půjčky</t>
  </si>
  <si>
    <t>Výdaje neovlivňující základ daně</t>
  </si>
  <si>
    <t>Zdaněné
sráž. daní</t>
  </si>
  <si>
    <t>Výdaje ovlivňující
základ daně</t>
  </si>
  <si>
    <t>Příjmy ovlivňující
základ daně</t>
  </si>
  <si>
    <t>Klasifikace
příjmu - výdaje</t>
  </si>
  <si>
    <t>Označení
ve výkazu</t>
  </si>
  <si>
    <t>Přehled údajů k přiznání k dani z příjmů právnických osob u neziskových
organizací, které vedou jednoduché účetnictví</t>
  </si>
  <si>
    <t xml:space="preserve">za rok: </t>
  </si>
  <si>
    <t>Údaje v Kč</t>
  </si>
  <si>
    <t>Majetek ( vlastní )</t>
  </si>
  <si>
    <t>Č. ř.</t>
  </si>
  <si>
    <t xml:space="preserve">Peníze v hotovosti a ceniny </t>
  </si>
  <si>
    <t>Bankovní účty</t>
  </si>
  <si>
    <t>Cenné papíry, peněžní vklady, ostat. fin.majetek</t>
  </si>
  <si>
    <t>Zásoby</t>
  </si>
  <si>
    <t>Pohledávky</t>
  </si>
  <si>
    <t>Součet aktiv  (řádek 1 až 7)</t>
  </si>
  <si>
    <t>Závazky</t>
  </si>
  <si>
    <t xml:space="preserve">Úvěry a půjčky </t>
  </si>
  <si>
    <t xml:space="preserve">Zákonné rezervy </t>
  </si>
  <si>
    <t>Součet pasiv  (řádek 9 až 12)</t>
  </si>
  <si>
    <t>Stav majetku celkem  (ř. 8 - 13)</t>
  </si>
  <si>
    <t>Činnost celkem
C</t>
  </si>
  <si>
    <t>Dlouhodobý hmotný a nehmotný majetek
v zůstatkové ceně</t>
  </si>
  <si>
    <t>Pozn. - údaje označené  xxxxxxxx se nevyplňují (nepřicházejí v úvahu)</t>
  </si>
  <si>
    <t>xxxxxxxx</t>
  </si>
  <si>
    <t>Podpis starosty:</t>
  </si>
  <si>
    <r>
      <rPr>
        <sz val="14"/>
        <rFont val="Arial"/>
        <family val="2"/>
        <charset val="238"/>
      </rPr>
      <t>B</t>
    </r>
    <r>
      <rPr>
        <sz val="16"/>
        <rFont val="Arial"/>
        <family val="2"/>
        <charset val="238"/>
      </rPr>
      <t>.</t>
    </r>
    <r>
      <rPr>
        <sz val="10"/>
        <rFont val="Arial"/>
        <family val="2"/>
        <charset val="238"/>
      </rPr>
      <t xml:space="preserve"> Výkaz příjmů a výdajů (upravený pro neziskové organizace).</t>
    </r>
  </si>
  <si>
    <r>
      <rPr>
        <sz val="14"/>
        <rFont val="Arial"/>
        <family val="2"/>
        <charset val="238"/>
      </rPr>
      <t>A</t>
    </r>
    <r>
      <rPr>
        <sz val="16"/>
        <rFont val="Arial"/>
        <family val="2"/>
        <charset val="238"/>
      </rPr>
      <t>.</t>
    </r>
    <r>
      <rPr>
        <sz val="10"/>
        <rFont val="Arial"/>
        <family val="2"/>
        <charset val="238"/>
      </rPr>
      <t xml:space="preserve"> Výkaz o majetku a závazcích (upravený pro neziskové organizace):</t>
    </r>
  </si>
  <si>
    <t xml:space="preserve"> Název organizace:</t>
  </si>
  <si>
    <t xml:space="preserve"> DIČ:</t>
  </si>
  <si>
    <t>P6</t>
  </si>
  <si>
    <t>P9</t>
  </si>
  <si>
    <t>P13</t>
  </si>
  <si>
    <t>P17</t>
  </si>
  <si>
    <t>B6</t>
  </si>
  <si>
    <t>B9</t>
  </si>
  <si>
    <t>S O U Č E T za stránku</t>
  </si>
  <si>
    <t>B</t>
  </si>
  <si>
    <t>C</t>
  </si>
  <si>
    <t>D</t>
  </si>
  <si>
    <t>E</t>
  </si>
  <si>
    <t>F</t>
  </si>
  <si>
    <t>G</t>
  </si>
  <si>
    <t>H</t>
  </si>
  <si>
    <t>I</t>
  </si>
  <si>
    <t>J</t>
  </si>
  <si>
    <t>K</t>
  </si>
  <si>
    <t>L</t>
  </si>
  <si>
    <t>N</t>
  </si>
  <si>
    <t>O</t>
  </si>
  <si>
    <t>P</t>
  </si>
  <si>
    <t>Q</t>
  </si>
  <si>
    <t>R</t>
  </si>
  <si>
    <t>S</t>
  </si>
  <si>
    <t>T</t>
  </si>
  <si>
    <t>U</t>
  </si>
  <si>
    <t>V</t>
  </si>
  <si>
    <t>W</t>
  </si>
  <si>
    <t>X</t>
  </si>
  <si>
    <t>Y</t>
  </si>
  <si>
    <t>Z</t>
  </si>
  <si>
    <t>AA</t>
  </si>
  <si>
    <t>strana</t>
  </si>
  <si>
    <t>Ř.</t>
  </si>
  <si>
    <t>Instrukce k vyplňování Peněžního (finančního) deníku pro SDH.</t>
  </si>
  <si>
    <t>Přestože jsou všechny listy uzamčeny před úpravami, není nastaveno žádné heslo. Pokud tedy nutně potřebujete něco upravit nebo vylepšit, stačí si ho jen odemknout :)</t>
  </si>
  <si>
    <t>CZ</t>
  </si>
  <si>
    <r>
      <t>Kód klasifikace CZ-NACE</t>
    </r>
    <r>
      <rPr>
        <vertAlign val="superscript"/>
        <sz val="8"/>
        <rFont val="Arial CE"/>
        <family val="2"/>
        <charset val="238"/>
      </rPr>
      <t>2</t>
    </r>
    <r>
      <rPr>
        <sz val="8"/>
        <rFont val="Arial CE"/>
        <charset val="238"/>
      </rPr>
      <t>)</t>
    </r>
  </si>
  <si>
    <t>13 Hlavní (převažující) činnost</t>
  </si>
  <si>
    <r>
      <t>12 Transakce uskutečněné se spojenými osobami</t>
    </r>
    <r>
      <rPr>
        <vertAlign val="superscript"/>
        <sz val="8"/>
        <rFont val="Arial CE"/>
        <family val="2"/>
        <charset val="238"/>
      </rPr>
      <t>9</t>
    </r>
    <r>
      <rPr>
        <sz val="8"/>
        <rFont val="Arial CE"/>
        <charset val="238"/>
      </rPr>
      <t>)</t>
    </r>
  </si>
  <si>
    <r>
      <t>11 Účetní závěrka nebo přehledy o majetku a závazcích a o příjmech a výdajích, přiloženy</t>
    </r>
    <r>
      <rPr>
        <vertAlign val="superscript"/>
        <sz val="8"/>
        <rFont val="Arial CE"/>
        <family val="2"/>
        <charset val="238"/>
      </rPr>
      <t>1</t>
    </r>
    <r>
      <rPr>
        <sz val="8"/>
        <rFont val="Arial CE"/>
        <charset val="238"/>
      </rPr>
      <t>),</t>
    </r>
    <r>
      <rPr>
        <vertAlign val="superscript"/>
        <sz val="8"/>
        <rFont val="Arial CE"/>
        <family val="2"/>
        <charset val="238"/>
      </rPr>
      <t>7</t>
    </r>
    <r>
      <rPr>
        <sz val="8"/>
        <rFont val="Arial CE"/>
        <charset val="238"/>
      </rPr>
      <t>)</t>
    </r>
  </si>
  <si>
    <r>
      <t>10 Zákonná povinnost ověření účetní závěrky auditorem</t>
    </r>
    <r>
      <rPr>
        <vertAlign val="superscript"/>
        <sz val="8"/>
        <rFont val="Arial CE"/>
        <family val="2"/>
        <charset val="238"/>
      </rPr>
      <t>1)</t>
    </r>
  </si>
  <si>
    <r>
      <t>09 Plná moc daňového poradce k zastupování uložena u finančního úřadu dne</t>
    </r>
    <r>
      <rPr>
        <vertAlign val="superscript"/>
        <sz val="8"/>
        <rFont val="Arial CE"/>
        <family val="2"/>
        <charset val="238"/>
      </rPr>
      <t>2</t>
    </r>
    <r>
      <rPr>
        <sz val="8"/>
        <rFont val="Arial CE"/>
        <charset val="238"/>
      </rPr>
      <t>)</t>
    </r>
  </si>
  <si>
    <t>e) číslo telefonu</t>
  </si>
  <si>
    <t>d) stát / kód státu</t>
  </si>
  <si>
    <t>c) PSČ</t>
  </si>
  <si>
    <t>b) obec</t>
  </si>
  <si>
    <t>a) ulice a číslo orientační, část obce a číslo popisné</t>
  </si>
  <si>
    <r>
      <t>06 Sídlo</t>
    </r>
    <r>
      <rPr>
        <vertAlign val="superscript"/>
        <sz val="8"/>
        <rFont val="Arial CE"/>
        <charset val="238"/>
      </rPr>
      <t>10)</t>
    </r>
  </si>
  <si>
    <t>05 Název poplatníka</t>
  </si>
  <si>
    <t>I. ODDÍL - údaje o poplatníkovi</t>
  </si>
  <si>
    <t>do</t>
  </si>
  <si>
    <t>od</t>
  </si>
  <si>
    <t xml:space="preserve"> podle zákona č. 586/1992 Sb., o daních z příjmů, ve znění pozdějších předpisů (dále jen "zákon")</t>
  </si>
  <si>
    <t>k dani z příjmů právnických osob</t>
  </si>
  <si>
    <t>P Ř I Z N Á N Í</t>
  </si>
  <si>
    <t>zákona</t>
  </si>
  <si>
    <t>Zdaňovací období podle § 21a písm.</t>
  </si>
  <si>
    <r>
      <t>Počet samostatných příloh</t>
    </r>
    <r>
      <rPr>
        <vertAlign val="superscript"/>
        <sz val="8"/>
        <rFont val="Arial CE"/>
        <family val="2"/>
        <charset val="238"/>
      </rPr>
      <t>9)</t>
    </r>
  </si>
  <si>
    <r>
      <t>Základní investiční fond podle § 17b zákona</t>
    </r>
    <r>
      <rPr>
        <vertAlign val="superscript"/>
        <sz val="8"/>
        <rFont val="Arial CE"/>
        <charset val="238"/>
      </rPr>
      <t xml:space="preserve">1)  </t>
    </r>
  </si>
  <si>
    <r>
      <t>Počet zvláštních příloh</t>
    </r>
    <r>
      <rPr>
        <vertAlign val="superscript"/>
        <sz val="8"/>
        <rFont val="Arial CE"/>
        <family val="2"/>
        <charset val="238"/>
      </rPr>
      <t>8)</t>
    </r>
  </si>
  <si>
    <t>04 Kód rozlišení typu přiznání</t>
  </si>
  <si>
    <t>Počet příloh II. oddílu</t>
  </si>
  <si>
    <t>Důvody pro podání dodatečného daňového přiznání zjištěny dne</t>
  </si>
  <si>
    <t>6)</t>
  </si>
  <si>
    <t>řádné</t>
  </si>
  <si>
    <r>
      <t>03 Daňové přiznání</t>
    </r>
    <r>
      <rPr>
        <vertAlign val="superscript"/>
        <sz val="8"/>
        <rFont val="Arial CE"/>
        <family val="2"/>
        <charset val="238"/>
      </rPr>
      <t>1)</t>
    </r>
  </si>
  <si>
    <t>02 Identifikační číslo</t>
  </si>
  <si>
    <t>01 Daňové identifikační číslo</t>
  </si>
  <si>
    <t>Územnímu pracovišti v, ve, pro</t>
  </si>
  <si>
    <t>otisk podacího razítka finančního úřadu</t>
  </si>
  <si>
    <t>Finančnímu úřadu pro / Specializovanému finančnímu úřadu</t>
  </si>
  <si>
    <t>Než začnete vyplňovat tiskopis, přečtěte si, prosím, pokyny.</t>
  </si>
  <si>
    <r>
      <t>162</t>
    </r>
    <r>
      <rPr>
        <vertAlign val="superscript"/>
        <sz val="8"/>
        <rFont val="Arial CE"/>
        <family val="2"/>
        <charset val="238"/>
      </rPr>
      <t>8)</t>
    </r>
  </si>
  <si>
    <r>
      <t>161</t>
    </r>
    <r>
      <rPr>
        <vertAlign val="superscript"/>
        <sz val="8"/>
        <rFont val="Arial CE"/>
        <family val="2"/>
        <charset val="238"/>
      </rPr>
      <t>8)</t>
    </r>
  </si>
  <si>
    <r>
      <t>160</t>
    </r>
    <r>
      <rPr>
        <vertAlign val="superscript"/>
        <sz val="8"/>
        <rFont val="Arial CE"/>
        <family val="2"/>
        <charset val="238"/>
      </rPr>
      <t>8)</t>
    </r>
  </si>
  <si>
    <r>
      <t>140</t>
    </r>
    <r>
      <rPr>
        <vertAlign val="superscript"/>
        <sz val="8"/>
        <rFont val="Arial CE"/>
        <family val="2"/>
        <charset val="238"/>
      </rPr>
      <t>8)</t>
    </r>
  </si>
  <si>
    <t>Příjmy nezahrnované do základu daně podle § 23 odst. 4 písm. b) zákona</t>
  </si>
  <si>
    <t>Příjmy nezahrnované do základu daně podle § 23 odst. 4 písm. a) zákona</t>
  </si>
  <si>
    <r>
      <t>112</t>
    </r>
    <r>
      <rPr>
        <vertAlign val="superscript"/>
        <sz val="8"/>
        <rFont val="Arial CE"/>
        <family val="2"/>
        <charset val="238"/>
      </rPr>
      <t>8)</t>
    </r>
  </si>
  <si>
    <r>
      <t>111</t>
    </r>
    <r>
      <rPr>
        <vertAlign val="superscript"/>
        <sz val="8"/>
        <rFont val="Arial CE"/>
        <family val="2"/>
        <charset val="238"/>
      </rPr>
      <t>8)</t>
    </r>
  </si>
  <si>
    <r>
      <t>110</t>
    </r>
    <r>
      <rPr>
        <vertAlign val="superscript"/>
        <sz val="8"/>
        <rFont val="Arial CE"/>
        <family val="2"/>
        <charset val="238"/>
      </rPr>
      <t>8)</t>
    </r>
  </si>
  <si>
    <r>
      <t>109</t>
    </r>
    <r>
      <rPr>
        <vertAlign val="superscript"/>
        <sz val="8"/>
        <rFont val="Arial CE"/>
        <family val="2"/>
        <charset val="238"/>
      </rPr>
      <t>8)</t>
    </r>
  </si>
  <si>
    <r>
      <t>62</t>
    </r>
    <r>
      <rPr>
        <vertAlign val="superscript"/>
        <sz val="8"/>
        <rFont val="Arial CE"/>
        <family val="2"/>
        <charset val="238"/>
      </rPr>
      <t>8)</t>
    </r>
  </si>
  <si>
    <r>
      <t>61</t>
    </r>
    <r>
      <rPr>
        <vertAlign val="superscript"/>
        <sz val="8"/>
        <rFont val="Arial CE"/>
        <family val="2"/>
        <charset val="238"/>
      </rPr>
      <t>8)</t>
    </r>
  </si>
  <si>
    <r>
      <t>30</t>
    </r>
    <r>
      <rPr>
        <vertAlign val="superscript"/>
        <sz val="8"/>
        <rFont val="Arial CE"/>
        <family val="2"/>
        <charset val="238"/>
      </rPr>
      <t>8)</t>
    </r>
  </si>
  <si>
    <r>
      <t>20</t>
    </r>
    <r>
      <rPr>
        <vertAlign val="superscript"/>
        <sz val="8"/>
        <rFont val="Arial CE"/>
        <family val="2"/>
        <charset val="238"/>
      </rPr>
      <t>8)</t>
    </r>
  </si>
  <si>
    <r>
      <t>10</t>
    </r>
    <r>
      <rPr>
        <vertAlign val="superscript"/>
        <sz val="8"/>
        <rFont val="Arial CE"/>
        <family val="2"/>
        <charset val="238"/>
      </rPr>
      <t>8)</t>
    </r>
  </si>
  <si>
    <t>finanční úřad</t>
  </si>
  <si>
    <t>poplatník</t>
  </si>
  <si>
    <t>Vyplní v celých Kč</t>
  </si>
  <si>
    <t>Název položky</t>
  </si>
  <si>
    <t>Řádek</t>
  </si>
  <si>
    <t>II. ODDÍL - daň z příjmů právnických osob (dále jen "daň ")</t>
  </si>
  <si>
    <t>b)   Účetní odpisy hmotného a nehmotného  majetku uplatněné jako výdaj (náklad) na dosažení, zajištění a udržení zdanitelných příjmů podle § 24 odst. 2 písm v) zákona</t>
  </si>
  <si>
    <t>Daňové odpisy hmotného a nehmotného majetku celkem</t>
  </si>
  <si>
    <t>Odpisy nehmotného majetku podle § 32a zákona, zaevidovaného do majetku poplatníka ve zdaňovacích obdobích započatých v roce 2004 a později</t>
  </si>
  <si>
    <t>Odpisy hmotného majetku podle § 30 odst. 4 až 6 a § 30b zákona</t>
  </si>
  <si>
    <t>Odpisy hmotného majetku zařazeného do odpisové skupiny 6</t>
  </si>
  <si>
    <t>Odpisy hmotného majetku zařazeného do odpisové skupiny 5</t>
  </si>
  <si>
    <t>Odpisy hmotného majetku zařazeného do odpisové skupiny 4</t>
  </si>
  <si>
    <t>Odpisy hmotného a nehmotného majetku zařazeného do odpisové skupiny 3</t>
  </si>
  <si>
    <t>Odpisy hmotného a nehmotného majetku zařazeného do odpisové skupiny 2</t>
  </si>
  <si>
    <t>(neobsazeno)</t>
  </si>
  <si>
    <t>Odpisy hmotného a nehmotného majetku zařazeného do odpisové skupiny 1</t>
  </si>
  <si>
    <t>a)   Daňové odpisy hmotného a nehmotného majetku uplatněné jako výdaj (náklad) na dosažení, zajištění  a udržení zdanitelných příjmů podle § 24 odst. 2 písm a) zákona</t>
  </si>
  <si>
    <t>B. Odpisy hmotného a nehmotného majetku</t>
  </si>
  <si>
    <t>Celkem</t>
  </si>
  <si>
    <t xml:space="preserve">Daňové identifikační číslo </t>
  </si>
  <si>
    <t>Identifikační číslo</t>
  </si>
  <si>
    <t xml:space="preserve">Příloha č. 1 II. oddílu </t>
  </si>
  <si>
    <t>d) Rezervy v pojišťovnictví - vyplňují pouze pojišťovny</t>
  </si>
  <si>
    <r>
      <t>21</t>
    </r>
    <r>
      <rPr>
        <vertAlign val="superscript"/>
        <sz val="8"/>
        <rFont val="Arial CE"/>
        <family val="2"/>
        <charset val="238"/>
      </rPr>
      <t>8)</t>
    </r>
  </si>
  <si>
    <t>c) Opravné položky podle § 5a zákona o rezervách - vyplňují pouze spořitelní a úvěrní družstva a ostatní finanční instituce</t>
  </si>
  <si>
    <r>
      <t>17</t>
    </r>
    <r>
      <rPr>
        <vertAlign val="superscript"/>
        <sz val="8"/>
        <rFont val="Arial CE"/>
        <family val="2"/>
        <charset val="238"/>
      </rPr>
      <t>8)</t>
    </r>
  </si>
  <si>
    <r>
      <t>14</t>
    </r>
    <r>
      <rPr>
        <vertAlign val="superscript"/>
        <sz val="8"/>
        <rFont val="Arial CE"/>
        <family val="2"/>
        <charset val="238"/>
      </rPr>
      <t>8)</t>
    </r>
  </si>
  <si>
    <t>b) Bankovní rezervy a opravné položky podle § 5 zákona o rezervách - vyplňují pouze banky</t>
  </si>
  <si>
    <t>( neobsazeno )</t>
  </si>
  <si>
    <t>a) Odpis neuhrazených pohledávek zahrnovaný do daňových výdajů (nákladů) a zákonné opravné položky k pohledávkám, mimo bankovních opravných položek podle § 5 zákona o rezervách - vyplňují všichni poplatníci</t>
  </si>
  <si>
    <t xml:space="preserve"> odečtená v daném období</t>
  </si>
  <si>
    <t>Část nároku na odpočet ze sl. 2</t>
  </si>
  <si>
    <t>Celková výše nároku na odpočet na podporu odborného vzdělávání vzniklá v období uvedeném ve sl. 1</t>
  </si>
  <si>
    <t>Celková výše nároku na odpočet na podporu výzkumu a vývoje vzniklá v období uvedeném ve sl. 1</t>
  </si>
  <si>
    <t>a) neobsazeno</t>
  </si>
  <si>
    <t>F. Odečet podle § 34 zákona odst. 4 zákona</t>
  </si>
  <si>
    <t>Část daňové ztráty ze sl. 2</t>
  </si>
  <si>
    <t>D. (neobsazeno)</t>
  </si>
  <si>
    <t>Rezerva na nakládání s elektroodpadem ze solárních panelů vytvořená podle § 11a
až 11c zákona o rezervách v daném období, za které se podává daňové přiznání</t>
  </si>
  <si>
    <t>g) Rezerva na nakládání s elektroodpadem ze solárních panelů – vyplňují pouze poplatníci oprávněni k její tvorbě a použití</t>
  </si>
  <si>
    <r>
      <t>29</t>
    </r>
    <r>
      <rPr>
        <vertAlign val="superscript"/>
        <sz val="8"/>
        <rFont val="Arial CE"/>
        <family val="2"/>
        <charset val="238"/>
      </rPr>
      <t>8)</t>
    </r>
  </si>
  <si>
    <t>f) Ostatní zákonné rezervy - vyplňují pouze poplatníci oprávění k jejich tvorbě a použití</t>
  </si>
  <si>
    <t>e) Rezerva na opravy hmotného majetku - vyplňují všichni poplatníci</t>
  </si>
  <si>
    <t>osoby</t>
  </si>
  <si>
    <t>Průměrný přepočtený počet zaměstnanců, zaokrouhlený na celé číslo</t>
  </si>
  <si>
    <t>Kč</t>
  </si>
  <si>
    <t>Roční úhrn čistého obratu</t>
  </si>
  <si>
    <t>jednotka</t>
  </si>
  <si>
    <t>Vyplní</t>
  </si>
  <si>
    <t>Měrná</t>
  </si>
  <si>
    <t>K. Vybrané ukazatele hospodaření</t>
  </si>
  <si>
    <t>Celkový nárok na slevy na dani podle § 35 odst. 1 zákona (ř. 4 tabulky H)</t>
  </si>
  <si>
    <t>Hodnota bezúplatných plnění poskytnutých na účely vymezené v § 20 odst. 8 zákona (ř. 1 tabulky G)</t>
  </si>
  <si>
    <t>Nárok na odečet podle § 34 odst. 4 a § 34a až § 34e zákona (příslušný řádek sl. 2 tabulky F/b)</t>
  </si>
  <si>
    <t>Nárok na odečet podle § 34 odst. 4 a § 34f až § 34h
zákona (příslušný řádek sl. 2 tabulky F/c)</t>
  </si>
  <si>
    <t>Základ daně nebo daňová ztráta z ř.200 (ř. 201)</t>
  </si>
  <si>
    <r>
      <t>J. Rozdělení některých položek v případě komanditní společnosti</t>
    </r>
    <r>
      <rPr>
        <vertAlign val="superscript"/>
        <sz val="9"/>
        <rFont val="Arial CE"/>
        <family val="2"/>
        <charset val="238"/>
      </rPr>
      <t>4)</t>
    </r>
    <r>
      <rPr>
        <sz val="9"/>
        <rFont val="Arial CE"/>
        <family val="2"/>
        <charset val="238"/>
      </rPr>
      <t xml:space="preserve"> ( vyplní se v celých Kč )</t>
    </r>
  </si>
  <si>
    <r>
      <t xml:space="preserve">Výše daní zaplacených v zahraničí, kterou </t>
    </r>
    <r>
      <rPr>
        <b/>
        <sz val="8"/>
        <rFont val="Arial CE"/>
        <family val="2"/>
        <charset val="238"/>
      </rPr>
      <t>nelze započíst</t>
    </r>
    <r>
      <rPr>
        <sz val="8"/>
        <rFont val="Arial CE"/>
        <charset val="238"/>
      </rPr>
      <t xml:space="preserve"> (kladný rozdíl mezi částkami na ř. 2 a 3, zvýšený o kladný rozdíl mezi částkami na ř. 4 a na ř. 320 II. oddílu)</t>
    </r>
  </si>
  <si>
    <t>Úhrn částek daní zaplacených v zahraničí, o které lze snížit daňovou povinnost metodou prostého zápočtu (úhrn částek ze ř. 7 samostatných příloh k tabuce I)</t>
  </si>
  <si>
    <r>
      <t>3</t>
    </r>
    <r>
      <rPr>
        <vertAlign val="superscript"/>
        <sz val="8"/>
        <rFont val="Arial CE"/>
        <family val="2"/>
        <charset val="238"/>
      </rPr>
      <t>9)</t>
    </r>
  </si>
  <si>
    <t>Úhrn daní zaplacených v zahraničí, u nichž lze uplatnit metodu prostého zápočtu (úhrn částek z ř. 3 samostatných příloh k tabuce I)</t>
  </si>
  <si>
    <r>
      <t>2</t>
    </r>
    <r>
      <rPr>
        <vertAlign val="superscript"/>
        <sz val="8"/>
        <rFont val="Arial CE"/>
        <family val="2"/>
        <charset val="238"/>
      </rPr>
      <t>9)</t>
    </r>
  </si>
  <si>
    <t>Úhrn daní zaplacených v zahraničí, o které lze snížit daňovou povinnost metodou úplného zápočtu</t>
  </si>
  <si>
    <r>
      <t>1</t>
    </r>
    <r>
      <rPr>
        <vertAlign val="superscript"/>
        <sz val="8"/>
        <rFont val="Arial CE"/>
        <family val="2"/>
        <charset val="238"/>
      </rPr>
      <t>8)</t>
    </r>
  </si>
  <si>
    <r>
      <t>I. Zápočet daně zaplacené v zahraničí</t>
    </r>
    <r>
      <rPr>
        <vertAlign val="superscript"/>
        <sz val="9"/>
        <rFont val="Arial CE"/>
        <family val="2"/>
        <charset val="238"/>
      </rPr>
      <t>5)</t>
    </r>
  </si>
  <si>
    <r>
      <t>Sleva podle § 35a</t>
    </r>
    <r>
      <rPr>
        <vertAlign val="superscript"/>
        <sz val="8"/>
        <rFont val="Arial CE"/>
        <family val="2"/>
        <charset val="238"/>
      </rPr>
      <t>1)</t>
    </r>
    <r>
      <rPr>
        <sz val="8"/>
        <rFont val="Arial CE"/>
        <charset val="238"/>
      </rPr>
      <t xml:space="preserve"> nebo § 35b</t>
    </r>
    <r>
      <rPr>
        <vertAlign val="superscript"/>
        <sz val="8"/>
        <rFont val="Arial CE"/>
        <family val="2"/>
        <charset val="238"/>
      </rPr>
      <t>1)</t>
    </r>
    <r>
      <rPr>
        <sz val="8"/>
        <rFont val="Arial CE"/>
        <charset val="238"/>
      </rPr>
      <t xml:space="preserve"> zákona</t>
    </r>
  </si>
  <si>
    <r>
      <t>5</t>
    </r>
    <r>
      <rPr>
        <vertAlign val="superscript"/>
        <sz val="8"/>
        <rFont val="Arial CE"/>
        <charset val="238"/>
      </rPr>
      <t>9)</t>
    </r>
  </si>
  <si>
    <t>Úhrn slev podle § 35 odst. 1 zákona (ř. 1 + 2)</t>
  </si>
  <si>
    <t>Sleva podle § 35 odst. 1 písm. b) zákona</t>
  </si>
  <si>
    <t>Sleva podle § 35 odst. 1 písm. a) zákona</t>
  </si>
  <si>
    <r>
      <t>H. Rozčlenění celkového nároku na slevy na dani (§ 35 odst. 1 a § 35a nebo a § 35b zákona), který lze uplatnit na ř. 300</t>
    </r>
    <r>
      <rPr>
        <vertAlign val="superscript"/>
        <sz val="9"/>
        <rFont val="Arial CE"/>
        <family val="2"/>
        <charset val="238"/>
      </rPr>
      <t>5)</t>
    </r>
  </si>
  <si>
    <t xml:space="preserve">Poslední známá daňová povinnost pro účely stanovení výše a periodicity záloh podle § 38a odst. 1 zákona (ř. 340 - 335 = ř. 330) </t>
  </si>
  <si>
    <t>Sazba daně (v %) podle § 21 odst. 4 zákona, ve spojení s § 21 odst. 6 zákona</t>
  </si>
  <si>
    <r>
      <t>Samostatný základ daně podle § 20b zákona, zaokrouhlený na celé tisícikoruny dolů</t>
    </r>
    <r>
      <rPr>
        <vertAlign val="superscript"/>
        <sz val="8"/>
        <rFont val="Arial CE"/>
        <family val="2"/>
        <charset val="238"/>
      </rPr>
      <t>5)</t>
    </r>
  </si>
  <si>
    <r>
      <t>331</t>
    </r>
    <r>
      <rPr>
        <vertAlign val="superscript"/>
        <sz val="8"/>
        <rFont val="Arial CE"/>
        <family val="2"/>
        <charset val="238"/>
      </rPr>
      <t>8)</t>
    </r>
  </si>
  <si>
    <t>Daň (ř. 270 x ř. 280) / 100</t>
  </si>
  <si>
    <t>Sazba daně (v %) podle § 21 odst. 1 nebo odst. 2 anebo odst. 3 zákona, ve spojení s § 21 odst. 6 zákona</t>
  </si>
  <si>
    <t>Částka podle § 20 odst. 7 zákona, o níž mohou veřejně prospěšní poplatníci
(§ 17a zákona) dále snížit základ daně uvedený na ř. 250</t>
  </si>
  <si>
    <r>
      <t>240</t>
    </r>
    <r>
      <rPr>
        <vertAlign val="superscript"/>
        <sz val="8"/>
        <rFont val="Arial CE"/>
        <charset val="238"/>
      </rPr>
      <t>8)</t>
    </r>
  </si>
  <si>
    <r>
      <t>Odečet daňové ztráty podle § 34 odst. 1 zákona</t>
    </r>
    <r>
      <rPr>
        <vertAlign val="superscript"/>
        <sz val="8"/>
        <rFont val="Arial CE"/>
        <family val="2"/>
        <charset val="238"/>
      </rPr>
      <t>5)</t>
    </r>
  </si>
  <si>
    <r>
      <t>210</t>
    </r>
    <r>
      <rPr>
        <vertAlign val="superscript"/>
        <sz val="8"/>
        <rFont val="Arial CE"/>
        <family val="2"/>
        <charset val="238"/>
      </rPr>
      <t>8)</t>
    </r>
  </si>
  <si>
    <r>
      <t>Část základu daně nebo daňové ztráty připadající na komplementáře</t>
    </r>
    <r>
      <rPr>
        <vertAlign val="superscript"/>
        <sz val="8"/>
        <rFont val="Arial CE"/>
        <family val="2"/>
        <charset val="238"/>
      </rPr>
      <t>3),4)</t>
    </r>
  </si>
  <si>
    <t>Vysvětlivky:</t>
  </si>
  <si>
    <t>Vlastnoruční podpis osoby oprávněné  k podpisu</t>
  </si>
  <si>
    <t>Otisk razítka</t>
  </si>
  <si>
    <t>Osoba oprávněná k podpisu</t>
  </si>
  <si>
    <t>Jméno(-a) a příjmení / Vztah k právnické osobě</t>
  </si>
  <si>
    <r>
      <t>s uvedením vztahu k právnické osobě</t>
    </r>
    <r>
      <rPr>
        <sz val="8"/>
        <rFont val="Arial"/>
        <family val="2"/>
        <charset val="238"/>
      </rPr>
      <t xml:space="preserve"> (např. jednatel, pověřený pracovník apod.)</t>
    </r>
  </si>
  <si>
    <r>
      <t>Fyzická osoba oprávněná k podpisu</t>
    </r>
    <r>
      <rPr>
        <sz val="8"/>
        <rFont val="Arial"/>
        <family val="2"/>
        <charset val="238"/>
      </rPr>
      <t xml:space="preserve"> (je-li daňový subjekt či zástupce právnickou osobou),</t>
    </r>
  </si>
  <si>
    <t>Datum narození / Evidenční číslo osvědčení daňového poradce / IČ právnické osoby</t>
  </si>
  <si>
    <t>Jméno(-a) a příjmení / Název právnické osoby</t>
  </si>
  <si>
    <t>Kód podepisující osoby:</t>
  </si>
  <si>
    <t>Údaje o podepisující osobě:</t>
  </si>
  <si>
    <r>
      <t>3</t>
    </r>
    <r>
      <rPr>
        <vertAlign val="superscript"/>
        <sz val="8"/>
        <rFont val="Arial CE"/>
        <family val="2"/>
        <charset val="238"/>
      </rPr>
      <t>8)</t>
    </r>
  </si>
  <si>
    <t>Na zajištění daně sraženo plátcem (§ 38e zákona)</t>
  </si>
  <si>
    <r>
      <t>2</t>
    </r>
    <r>
      <rPr>
        <vertAlign val="superscript"/>
        <sz val="8"/>
        <rFont val="Arial CE"/>
        <family val="2"/>
        <charset val="238"/>
      </rPr>
      <t>8)</t>
    </r>
  </si>
  <si>
    <t>Na zálohách (§ 38a zákona) zaplaceno</t>
  </si>
  <si>
    <t>V. ODDÍL - placení daně</t>
  </si>
  <si>
    <t>Zvýšení (+), snížení (-) daňové ztráty (ř. 5 - ř. 4)</t>
  </si>
  <si>
    <t>Nově zjištěná daňová ztráta (ř. 220 II. oddílu)</t>
  </si>
  <si>
    <t>Poslední známá daňová ztráta</t>
  </si>
  <si>
    <t>Zvýšení (+), snížení (-) částky daně (ř. 2 - ř. 1)</t>
  </si>
  <si>
    <t>Nově zjištěná daň (ř. 340 II. oddílu)</t>
  </si>
  <si>
    <t>Poslední známá daň</t>
  </si>
  <si>
    <t>IV. ODDÍL - dodatečné daňové přiznání</t>
  </si>
  <si>
    <r>
      <t xml:space="preserve">III. ODDÍL </t>
    </r>
    <r>
      <rPr>
        <sz val="10"/>
        <rFont val="Arial CE"/>
        <charset val="238"/>
      </rPr>
      <t>- (neobsazeno)</t>
    </r>
  </si>
  <si>
    <t>Pardubický kraj</t>
  </si>
  <si>
    <t>Litomyšli</t>
  </si>
  <si>
    <t>opravné</t>
  </si>
  <si>
    <t>dodatečné</t>
  </si>
  <si>
    <t>3 A</t>
  </si>
  <si>
    <t>NE</t>
  </si>
  <si>
    <t>a)</t>
  </si>
  <si>
    <t>Osík</t>
  </si>
  <si>
    <t>Osík 240</t>
  </si>
  <si>
    <t>Sídlo SDH</t>
  </si>
  <si>
    <t>Dobrovolní hasiči</t>
  </si>
  <si>
    <t>ANO</t>
  </si>
  <si>
    <r>
      <t xml:space="preserve">ANO </t>
    </r>
    <r>
      <rPr>
        <vertAlign val="superscript"/>
        <sz val="10"/>
        <rFont val="Arial CE"/>
        <charset val="238"/>
      </rPr>
      <t>2)</t>
    </r>
  </si>
  <si>
    <t>Opravné položky k pohledávkám za dlužníky v insolvenčním řízení vytvořené podle
§ 8 zákona o rezervách v daném období, za které se podává daňové přiznání</t>
  </si>
  <si>
    <t>Opravné položky k nepromlčeným pohledávkám vytvořené podle § 8a zákona
o rezervách  v daném období, za které se podává daňové přiznání</t>
  </si>
  <si>
    <t>Stav zákonných opravných položek k nepromlčeným pohledávkám splatným
po 31. prosinci 1994 (§ 8a zákona o rezervách) ke konci období, za které se podává
daňové přiznání</t>
  </si>
  <si>
    <t>Opravné položky k pohledávkám z titulu ručení za celní dluh vytvořené podle
§ 8b zákona o rezervách v daném období, za které se podává daňové přiznání</t>
  </si>
  <si>
    <t>Stav zákonných opravných položek k pohledávkám z titulu ručení za celní dluh
(§ 8b zákona o rezervách) ke konci období, za které se podává daňové přiznání</t>
  </si>
  <si>
    <t>Opravné položky k nepromlčeným pohledávkám, vytvořené podle § 8c zákona
o rezervách v daném období, za které se podává přiznání</t>
  </si>
  <si>
    <t>Stav zákonných opravných položek k nepromlčeným pohledávkám vytvořených
podle § 8c zákona o rezervách ke konci období, za které se podává daňové přiznání</t>
  </si>
  <si>
    <t>Průměrný stav rozvahové hodnoty nepromlčených pohledávek z úvěrů podle
§ 5 odst. 2 písm. a) zákona o rezervách</t>
  </si>
  <si>
    <t>Opravné položky k nepromlčeným pohledávkám z úvěrů, vytvořené podle
§ 5 odst. 2 písm. a) zákona o rezervách za dané zdaňovací období</t>
  </si>
  <si>
    <t>Stav zákonných opravných položek k nepromlčeným pohledávkám z úvěrů
(§ 5 odst. 2 písm. a) zákona o rezervách) ke konci zdaňovacího období</t>
  </si>
  <si>
    <t>Průměrný stav poskytnutých bankovních záruk za úvěry podle
§ 5 odst. 2 písm. b) zákona o rezervách</t>
  </si>
  <si>
    <t>Rezervy na poskytnuté bankovní záruky za úvěry, vytvořené podle
§ 5 odst. 2 písm. b) zákona o rezervách za dané zdaňovací období</t>
  </si>
  <si>
    <t>Stav zákonných rezerv na poskytnuté bankovní záruky za úvěry
(§ 5 odst. 2 písm. b) zákona o rezervách) ke konci zdaňovacího období</t>
  </si>
  <si>
    <t>Prům. stav rozvahové hodnoty nepromlčených pohledávek z úvěrů poskytnutých
fyzickým osobám na základě smlouvy o úvěru, bez příslušenství, v ocenění
nesníženém o opravné položky již vytvořené (§ 5a odst. 3 zákona o rezervách)</t>
  </si>
  <si>
    <t>Výše základního kapitálu k poslednímu dni zdaňovacího období
(§ 5a odst. 4 zákona o rezervách)</t>
  </si>
  <si>
    <t>Opravné položky k nepromlčeným pohledávkám z úvěrů poskytnutých fyzickým
osobám na základě smlouvy o úvěru, vytvořené podle § 5a odst. 4 zákona
o rezervách za dané zdaňovací období</t>
  </si>
  <si>
    <t>Stav zákonných opravných položek k nepromlčeným pohledávkám z úvěrů poskytnutých fyzickým osobám na základě smlouvy o úvěru (§ 5a odst. 4 zákona
o rezervách) ke konci zdaňovacího období</t>
  </si>
  <si>
    <t>Rezerva na opravy hmotného majetku vytvořená podle § 7 zákona o rezervách
v daném zdaňovacím období</t>
  </si>
  <si>
    <t>Stav rezerv na opravy hmotného majetku (§ 7 zákona o rezervách) ke konci
zdaňovacího období</t>
  </si>
  <si>
    <t xml:space="preserve">Rezerva na pěstební činnost vytvořená podle § 9 zákona o rezervách v daném
období, za které se podává daňové přiznání </t>
  </si>
  <si>
    <t xml:space="preserve">Stav rezervy na pěstební činnost (§ 9 zákona o rezervách) ke konci období, za které
se podává daňové přiznání </t>
  </si>
  <si>
    <t>Ostatní rezervy vytvořené podle § 10 zákona o rezervách v daném zdaňovacím
období</t>
  </si>
  <si>
    <t>Stav rezervy na nakládání s elektroodpadem ze solárních panelů
(§11a až 11c zákona o rezervách) ke konci období, za které se podává daň. přiznání</t>
  </si>
  <si>
    <r>
      <t xml:space="preserve">Výše daní zaplacených v zahraničí, kterou </t>
    </r>
    <r>
      <rPr>
        <b/>
        <sz val="8"/>
        <rFont val="Arial CE"/>
        <family val="2"/>
        <charset val="238"/>
      </rPr>
      <t>lze započíst</t>
    </r>
    <r>
      <rPr>
        <sz val="8"/>
        <rFont val="Arial CE"/>
        <charset val="238"/>
      </rPr>
      <t xml:space="preserve"> metodou úplného
a prostého zápočtu (součet částek ze ř. 1 a 3)</t>
    </r>
  </si>
  <si>
    <t>starosta SDH</t>
  </si>
  <si>
    <t xml:space="preserve">Finančnímu úřad pro: </t>
  </si>
  <si>
    <t xml:space="preserve">Územní pracoviště v, ve, pro: </t>
  </si>
  <si>
    <t xml:space="preserve">IČO: </t>
  </si>
  <si>
    <t xml:space="preserve">Ulice/část obce a číslo popisné: </t>
  </si>
  <si>
    <t xml:space="preserve">Obec:  </t>
  </si>
  <si>
    <t xml:space="preserve">PSČ: </t>
  </si>
  <si>
    <t>56967</t>
  </si>
  <si>
    <t xml:space="preserve">Telefon: </t>
  </si>
  <si>
    <t xml:space="preserve">Fax: </t>
  </si>
  <si>
    <t xml:space="preserve">Funkce: </t>
  </si>
  <si>
    <t xml:space="preserve">Jméno a příjmení: </t>
  </si>
  <si>
    <t xml:space="preserve">Datum podpisu: </t>
  </si>
  <si>
    <t>Informace o SDH</t>
  </si>
  <si>
    <t>Základní údaje pro daňové přiznání</t>
  </si>
  <si>
    <t>Fyzická osoba oprávněná k podpisu</t>
  </si>
  <si>
    <t>Kontaktní údaje</t>
  </si>
  <si>
    <t>odečtená
v předcházejících obdobích</t>
  </si>
  <si>
    <t xml:space="preserve"> kterou lze odečíst
v následujících
obdobích</t>
  </si>
  <si>
    <r>
      <t>c) Uplatňování odpočtu na podporu odborného vzdělávání od základu daně podle § 34 odst. 4 a § 34f až § 34h zákona</t>
    </r>
    <r>
      <rPr>
        <sz val="8"/>
        <rFont val="Arial CE"/>
        <charset val="238"/>
      </rPr>
      <t xml:space="preserve"> (v celých Kč)</t>
    </r>
  </si>
  <si>
    <r>
      <t>b) Uplatňování odpočtu na podporu výzkumu a vývoje od základu daně podle § 34 odst. 4 a § 34a až 34e zákona</t>
    </r>
    <r>
      <rPr>
        <sz val="8"/>
        <rFont val="Arial CE"/>
        <charset val="238"/>
      </rPr>
      <t xml:space="preserve"> (v celých Kč)</t>
    </r>
  </si>
  <si>
    <t>Zdaň. činnost
A</t>
  </si>
  <si>
    <t>Nezdaň. činnost
B</t>
  </si>
  <si>
    <t>Přehled o majetku a závazcích</t>
  </si>
  <si>
    <t>Název a sídlo účetní jednotky</t>
  </si>
  <si>
    <t>( v celých tis. Kč )</t>
  </si>
  <si>
    <t>A. MAJETEK</t>
  </si>
  <si>
    <t>číslo řádku</t>
  </si>
  <si>
    <t>Stav</t>
  </si>
  <si>
    <t>Dlouhodobý nehmotný majetek (v zůstatkové ceně)</t>
  </si>
  <si>
    <t>01</t>
  </si>
  <si>
    <t>Dlouhodobý hmotný majetek (v zůstatkové ceně)</t>
  </si>
  <si>
    <t>02</t>
  </si>
  <si>
    <t>Finanční majetek (cenné papíry, peněžní vklady, aj.)</t>
  </si>
  <si>
    <t>03</t>
  </si>
  <si>
    <t>Peněžní prostředky v hotovosti a ceniny</t>
  </si>
  <si>
    <t>04</t>
  </si>
  <si>
    <t>Peněžní prostředky na bankovních účtech</t>
  </si>
  <si>
    <t>05</t>
  </si>
  <si>
    <t>06</t>
  </si>
  <si>
    <t>07</t>
  </si>
  <si>
    <t>Úvěry a zápůjčky poskytnuté</t>
  </si>
  <si>
    <t>08</t>
  </si>
  <si>
    <t>Ostatní majetek</t>
  </si>
  <si>
    <t>09</t>
  </si>
  <si>
    <t>Majetek celkem ( Ř. 01 až 09 )</t>
  </si>
  <si>
    <t>B. ZÁVAZKY</t>
  </si>
  <si>
    <t>21</t>
  </si>
  <si>
    <t>Úvěry a půjčky přijaté</t>
  </si>
  <si>
    <t>22</t>
  </si>
  <si>
    <t>Závazky celkem ( Ř. 21 + 22 )</t>
  </si>
  <si>
    <t>23</t>
  </si>
  <si>
    <t xml:space="preserve">Rozdíl majetku a závazků  ( Ř 10 - 23 )  </t>
  </si>
  <si>
    <t>99</t>
  </si>
  <si>
    <t>Odesláno dne:</t>
  </si>
  <si>
    <t>Právní forma:</t>
  </si>
  <si>
    <t>Činnosti v oblasti protipožární ochrany ( 842 500 )</t>
  </si>
  <si>
    <t>L 2096</t>
  </si>
  <si>
    <t>IČO</t>
  </si>
  <si>
    <t>Přehled o majetku
a závazcích pro pobočné spolky, které vedou jednoduché účetnictví</t>
  </si>
  <si>
    <t>k prvnímu dni
účetního období</t>
  </si>
  <si>
    <t>k poslednímu dni
účetního období</t>
  </si>
  <si>
    <t>10</t>
  </si>
  <si>
    <t>Předmět činnosti:</t>
  </si>
  <si>
    <t>Pobočný spolek</t>
  </si>
  <si>
    <t>Podpisový záznam statutárního orgánu účetní jednotky:</t>
  </si>
  <si>
    <t>Poznámka:</t>
  </si>
  <si>
    <r>
      <t>Označení roku se automaticky přebírá z prvního vyplněného data</t>
    </r>
    <r>
      <rPr>
        <sz val="12"/>
        <rFont val="Arial"/>
        <family val="2"/>
        <charset val="238"/>
      </rPr>
      <t xml:space="preserve"> (tedy z buňky B6).</t>
    </r>
  </si>
  <si>
    <r>
      <t>Soubor je rozdělen do sekcí po listech, data se zadávají pouze na listu "</t>
    </r>
    <r>
      <rPr>
        <b/>
        <sz val="12"/>
        <color rgb="FFFF0000"/>
        <rFont val="Arial"/>
        <family val="2"/>
        <charset val="238"/>
      </rPr>
      <t>Deník</t>
    </r>
    <r>
      <rPr>
        <sz val="12"/>
        <rFont val="Arial"/>
        <family val="2"/>
        <charset val="238"/>
      </rPr>
      <t xml:space="preserve">".
Zde se vyplňují sloupce </t>
    </r>
    <r>
      <rPr>
        <b/>
        <sz val="12"/>
        <rFont val="Arial"/>
        <family val="2"/>
        <charset val="238"/>
      </rPr>
      <t>Datum</t>
    </r>
    <r>
      <rPr>
        <sz val="12"/>
        <rFont val="Arial"/>
        <family val="2"/>
        <charset val="238"/>
      </rPr>
      <t xml:space="preserve">, </t>
    </r>
    <r>
      <rPr>
        <b/>
        <sz val="12"/>
        <rFont val="Arial"/>
        <family val="2"/>
        <charset val="238"/>
      </rPr>
      <t>Číslo dokladu</t>
    </r>
    <r>
      <rPr>
        <sz val="12"/>
        <rFont val="Arial"/>
        <family val="2"/>
        <charset val="238"/>
      </rPr>
      <t xml:space="preserve">, </t>
    </r>
    <r>
      <rPr>
        <b/>
        <sz val="12"/>
        <rFont val="Arial"/>
        <family val="2"/>
        <charset val="238"/>
      </rPr>
      <t>Vysvětlující text</t>
    </r>
    <r>
      <rPr>
        <sz val="12"/>
        <rFont val="Arial"/>
        <family val="2"/>
        <charset val="238"/>
      </rPr>
      <t xml:space="preserve">, </t>
    </r>
    <r>
      <rPr>
        <b/>
        <sz val="12"/>
        <rFont val="Arial"/>
        <family val="2"/>
        <charset val="238"/>
      </rPr>
      <t>Klasifikace</t>
    </r>
    <r>
      <rPr>
        <sz val="12"/>
        <rFont val="Arial"/>
        <family val="2"/>
        <charset val="238"/>
      </rPr>
      <t xml:space="preserve">, </t>
    </r>
    <r>
      <rPr>
        <b/>
        <sz val="12"/>
        <rFont val="Arial"/>
        <family val="2"/>
        <charset val="238"/>
      </rPr>
      <t>Označení</t>
    </r>
    <r>
      <rPr>
        <sz val="12"/>
        <rFont val="Arial"/>
        <family val="2"/>
        <charset val="238"/>
      </rPr>
      <t xml:space="preserve">
a vlastní </t>
    </r>
    <r>
      <rPr>
        <b/>
        <sz val="12"/>
        <rFont val="Arial"/>
        <family val="2"/>
        <charset val="238"/>
      </rPr>
      <t>částka</t>
    </r>
    <r>
      <rPr>
        <sz val="12"/>
        <rFont val="Arial"/>
        <family val="2"/>
        <charset val="238"/>
      </rPr>
      <t xml:space="preserve"> příjmu nebo výdeje do Pokladny nebo Banky.
Jednotlivé sloupce, kam je možné údaje zadávat jsou označeny světle žlutou barvou.
Dále se zde zadává i počáteční stav Pokladny a Banky.
Všechny ostatní buňky jsou uzamknuté k editaci, aby nedošlo k nechtěnému výmazu vzorců.</t>
    </r>
  </si>
  <si>
    <r>
      <t xml:space="preserve">Jsou zde i některé </t>
    </r>
    <r>
      <rPr>
        <b/>
        <sz val="12"/>
        <rFont val="Arial"/>
        <family val="2"/>
        <charset val="238"/>
      </rPr>
      <t>kontrolní funkce</t>
    </r>
    <r>
      <rPr>
        <sz val="12"/>
        <rFont val="Arial"/>
        <family val="2"/>
        <charset val="238"/>
      </rPr>
      <t xml:space="preserve">:
- do sloupce „Klasifikace příjmu – výdeje“ nebo „Označení ve výkazu“ lze zadat pouze hodnoty
  z předem definovaného seznamu (ten je na listu „Povolené hodnoty“)
- nelze zadávat nulové nebo záporné hodnoty
- u Pokladny se navíc kontroluje desetinná část (ta je samozřejmě nepřípustná)
- pokud zapíšete takový výdaj, že by se Pokladna nebo Banka dostala do záporného stavu,
  pak se Zůstatek označí červeně (opravdu to nemůže být záporné :)
- pokud zadáte příjem nebo výdej a vyplníte chybně Klasifikaci a Označení
  (nebo nevyplníte vůbec), pak je list "Přehled údajů k přiznání" červeně orámován
</t>
    </r>
    <r>
      <rPr>
        <sz val="12"/>
        <color rgb="FFFF0000"/>
        <rFont val="Arial"/>
        <family val="2"/>
        <charset val="238"/>
      </rPr>
      <t xml:space="preserve">  a řádek je podbarven</t>
    </r>
  </si>
  <si>
    <t>Pokud vám tento „program“ ulehčí práci při vyplňování Daňového přiznání, pak moje snaha nevyšla vniveč :) Náměty na vylepšení mi prosím posílejte na email hasici.osik@seznam.cz</t>
  </si>
  <si>
    <r>
      <t>Největším přínosem tohoto "programu" by ale měly být listy „</t>
    </r>
    <r>
      <rPr>
        <b/>
        <sz val="12"/>
        <rFont val="Arial"/>
        <family val="2"/>
        <charset val="238"/>
      </rPr>
      <t>Přehled údajů k přiznání</t>
    </r>
    <r>
      <rPr>
        <sz val="12"/>
        <rFont val="Arial"/>
        <family val="2"/>
        <charset val="238"/>
      </rPr>
      <t>“, "</t>
    </r>
    <r>
      <rPr>
        <b/>
        <sz val="12"/>
        <rFont val="Arial"/>
        <family val="2"/>
        <charset val="238"/>
      </rPr>
      <t>Přiznání</t>
    </r>
    <r>
      <rPr>
        <sz val="12"/>
        <rFont val="Arial"/>
        <family val="2"/>
        <charset val="238"/>
      </rPr>
      <t>" (str.1-8) a "</t>
    </r>
    <r>
      <rPr>
        <b/>
        <sz val="12"/>
        <rFont val="Arial"/>
        <family val="2"/>
        <charset val="238"/>
      </rPr>
      <t>Přehled o majetku a závazcích</t>
    </r>
    <r>
      <rPr>
        <sz val="12"/>
        <rFont val="Arial"/>
        <family val="2"/>
        <charset val="238"/>
      </rPr>
      <t>", které se automaticky plní hodnotami z listu „Deník“. Stačí pouze vyplnit list "</t>
    </r>
    <r>
      <rPr>
        <b/>
        <sz val="12"/>
        <rFont val="Arial"/>
        <family val="2"/>
        <charset val="238"/>
      </rPr>
      <t>Základní údaje</t>
    </r>
    <r>
      <rPr>
        <sz val="12"/>
        <rFont val="Arial"/>
        <family val="2"/>
        <charset val="238"/>
      </rPr>
      <t>" informacemi o SDH.</t>
    </r>
  </si>
  <si>
    <t>Kontroly chyb</t>
  </si>
  <si>
    <t>najednou</t>
  </si>
  <si>
    <t>Nalezena</t>
  </si>
  <si>
    <t>chyba</t>
  </si>
  <si>
    <t>Chybná</t>
  </si>
  <si>
    <t>klasifikace</t>
  </si>
  <si>
    <t>Průběžná</t>
  </si>
  <si>
    <t>položka</t>
  </si>
  <si>
    <t>Pokladna, banka</t>
  </si>
  <si>
    <t>Verze</t>
  </si>
  <si>
    <t>Popis</t>
  </si>
  <si>
    <t>Přidány kontroly na list Deník:</t>
  </si>
  <si>
    <t>Do Povolených hodnot Označení doplněna * (hvězdička :)</t>
  </si>
  <si>
    <t>Nejnovější verzi naleznete na stránkách SDH Osík www.hasici-osik.cz v sekci Ke stažení.</t>
  </si>
  <si>
    <t>Vytvořen nový list Historie verzí, aby byl trochu přehled, co je nového :)</t>
  </si>
  <si>
    <r>
      <t xml:space="preserve">Daň upravená o položky uvedené na ř. 300 a 301 (ř. 290 - 300 </t>
    </r>
    <r>
      <rPr>
        <u/>
        <sz val="8"/>
        <rFont val="Arial CE"/>
        <charset val="238"/>
      </rPr>
      <t>+</t>
    </r>
    <r>
      <rPr>
        <sz val="8"/>
        <rFont val="Arial CE"/>
        <charset val="238"/>
      </rPr>
      <t xml:space="preserve"> 301)</t>
    </r>
    <r>
      <rPr>
        <vertAlign val="superscript"/>
        <sz val="8"/>
        <rFont val="Arial CE"/>
        <family val="2"/>
        <charset val="238"/>
      </rPr>
      <t>5)</t>
    </r>
  </si>
  <si>
    <r>
      <t>Slevy na dani podle § 35 odst. 1 a § 35a nebo § 35b zákona
(nejvýše do částky na ř. 290)</t>
    </r>
    <r>
      <rPr>
        <vertAlign val="superscript"/>
        <sz val="8"/>
        <rFont val="Arial CE"/>
        <family val="2"/>
        <charset val="238"/>
      </rPr>
      <t>5)</t>
    </r>
  </si>
  <si>
    <t>V Tisku deníku provedeny úpravy:</t>
  </si>
  <si>
    <t>6</t>
  </si>
  <si>
    <t>Název organizace:</t>
  </si>
  <si>
    <t>registrace u:</t>
  </si>
  <si>
    <t>Městského soudu v Praze</t>
  </si>
  <si>
    <t>vložka:</t>
  </si>
  <si>
    <t>SH ČMS - Sbor dobrovolných hasičů Osík</t>
  </si>
  <si>
    <t>B23</t>
  </si>
  <si>
    <t>B38</t>
  </si>
  <si>
    <t>P38</t>
  </si>
  <si>
    <t>P47</t>
  </si>
  <si>
    <t>P49</t>
  </si>
  <si>
    <t>P71</t>
  </si>
  <si>
    <t>Upravena kontrola na Průběžné položky (změna bankovního účtu)</t>
  </si>
  <si>
    <t>Doplněn přenos hodnot z "Přehled o majetku a závazcích" do "Přehled údajů k přiznání":</t>
  </si>
  <si>
    <t xml:space="preserve"> 1 - Dlouhodobý hmotný a nehmotný majetek v zůstatkové ceně</t>
  </si>
  <si>
    <t xml:space="preserve"> 4 - Cenné papíry, peněžní vklady, ostat. fin.majetek</t>
  </si>
  <si>
    <t xml:space="preserve"> 5 - Zásoby</t>
  </si>
  <si>
    <t xml:space="preserve"> 6 - Pohledávky</t>
  </si>
  <si>
    <t xml:space="preserve"> 9 - Závazky</t>
  </si>
  <si>
    <r>
      <rPr>
        <b/>
        <sz val="12"/>
        <rFont val="Arial"/>
        <family val="2"/>
        <charset val="238"/>
      </rPr>
      <t>Nechť Vám slouží k dobrému. Ohni zmar!</t>
    </r>
    <r>
      <rPr>
        <sz val="12"/>
        <rFont val="Arial"/>
        <family val="2"/>
        <charset val="238"/>
      </rPr>
      <t xml:space="preserve">
Michal Zölfl
hospodář SDH Osík</t>
    </r>
  </si>
  <si>
    <t xml:space="preserve">  - u větších částek se projevila zaokrouhlovací chyba Excelu v součtech</t>
  </si>
  <si>
    <t xml:space="preserve">  - na listu Základní údaje jsou nové buňky (Název organizace, Registrace, Vložka)</t>
  </si>
  <si>
    <t xml:space="preserve">  - pro SDH jsou tyto údaje předvyplněny, ostatní spolky si mohou upravit</t>
  </si>
  <si>
    <t xml:space="preserve">  - zadání pouze jedné hodnoty do Pokladny a Banky</t>
  </si>
  <si>
    <t xml:space="preserve">  - kombinace Klasifikace a Označení</t>
  </si>
  <si>
    <t xml:space="preserve">  - vyrovnanost Průběžných položek</t>
  </si>
  <si>
    <t xml:space="preserve">  - v případě zjištěné chyby se červeně podbarví první sloupec s číslem řádku</t>
  </si>
  <si>
    <t xml:space="preserve">  - druh chyby je vidět ve sloupcích úplně vpravo</t>
  </si>
  <si>
    <t xml:space="preserve">  - rozdíl příjmů a výdajů je na desetinná místa</t>
  </si>
  <si>
    <t xml:space="preserve">  - zobrazeny desetinná místa ve sloupcích bankovních pohybů</t>
  </si>
  <si>
    <t xml:space="preserve">  - přidán varovný text v případě nesrovnalosti Příjmů a Výdajů</t>
  </si>
  <si>
    <t>07 Kategorie účetní jednotky</t>
  </si>
  <si>
    <t xml:space="preserve">Kód  </t>
  </si>
  <si>
    <t>Částky, o které se podle § 23 odst. 3 písm. a) zákona, s výjimkou § 23 odst. 3
písm. a) bodů 1 a 2 zákona, zvyšuje výsledek hospodaření nebo rozdíl mezi příjmy
a výdaji na ř. 10</t>
  </si>
  <si>
    <t>Úprava základu daně podle § 23 odst. 8 zákona v případě zrušení poplatníka
s likvidací</t>
  </si>
  <si>
    <t>Příjmy osvobozené od daně podle § 19b zákona, pokud jsou zahrnuty
ve výsledku hospodaření nebo v rozdílu mezi příjmy a výdaji (ř. 10)</t>
  </si>
  <si>
    <t>Příjmy osvobozené od daně podle § 19 zákona, pokud jsou zahrnuty 
ve výsledku hospodaření nebo v rozdílu mezi příjmy a výdaji (ř. 10)</t>
  </si>
  <si>
    <t>Rozdíl, o který odpisy hmotného a nehmotného majetku stanovené podle § 26
až 33 zákona převyšují odpisy tohoto majetku uplatněné v účetnictví</t>
  </si>
  <si>
    <t>Souhrn jednotlivých rozdílů, o které částky výdajů (nákladů) vynaložených
na dosažení, zajištění a udržení příjmů převyšují náklady uplatněné v účetnictví</t>
  </si>
  <si>
    <t xml:space="preserve">   Název účtové skupiny (včetně číselného označení)</t>
  </si>
  <si>
    <t xml:space="preserve">  Celkem</t>
  </si>
  <si>
    <t>Odpisy hmotného majetku podle § 30 odst. 4 zákona,
ve znění účinném do 31. prosince 2007</t>
  </si>
  <si>
    <t>Účetní odpisy, s výjimkou uvedenou v § 25 odst. 1 pím. zg) zákona, u hmotného majetku, který není vymezen pro účely zákona jako hmotný majetek, a nehmotného majetku, který se neodepisuje podle tohoto zákona, uplatněné podle § 24 odst. 2 písm v) zákona jako výdaj (náklad) k dosažení, zajištění a udržení zdanitelných příjmů. Pro nehmotný majetek zaevidovaný do majetku poplatníka do 31. prosince 2000, se použije zákon ve znění platném do uvedeného data, a to až do doby jeho vyřazení z majetku poplatníka</t>
  </si>
  <si>
    <r>
      <t>E. Odečet daňové ztráty od základu daně podle § 34 odst. 1 až 3 zákona</t>
    </r>
    <r>
      <rPr>
        <vertAlign val="superscript"/>
        <sz val="10"/>
        <rFont val="Arial CE"/>
        <family val="2"/>
        <charset val="238"/>
      </rPr>
      <t>5)</t>
    </r>
    <r>
      <rPr>
        <b/>
        <sz val="10"/>
        <rFont val="Arial CE"/>
        <charset val="238"/>
      </rPr>
      <t xml:space="preserve"> </t>
    </r>
    <r>
      <rPr>
        <sz val="10"/>
        <rFont val="Arial CE"/>
        <family val="2"/>
        <charset val="238"/>
      </rPr>
      <t>(vyplní se v celých Kč)</t>
    </r>
  </si>
  <si>
    <t xml:space="preserve"> odečtená
v daném
zdaňovacím období</t>
  </si>
  <si>
    <t>Zdaňovací období nebo období,
za které je podáváno daňové
přiznání, v němž vznikl nárok na
odpočet podle § 34 odst. 4
a § 34a až § 34e zákona od – do</t>
  </si>
  <si>
    <t>Zdaňovací období nebo období,
za které je podáváno daňové
přiznání, v němž vznikl nárok na
odpočet podle § 34 odst. 4
a § 34f až § 34h zákona od – do</t>
  </si>
  <si>
    <r>
      <t>G. Celková hodnota bezúplatných plnění, kterou lze podle § 20 odst. 8 zákona uplatnit jako odečet od základu
daně sníženého podle § 34 zákona</t>
    </r>
    <r>
      <rPr>
        <b/>
        <vertAlign val="superscript"/>
        <sz val="9"/>
        <rFont val="Arial CE"/>
        <charset val="238"/>
      </rPr>
      <t>5)</t>
    </r>
  </si>
  <si>
    <t>Celková hodnota bezúplatných plnění poskytnutých na účely vymezené
v § 20 odst. 8 zákona pro odečet ze základu daně sníženého podle § 34 zákona</t>
  </si>
  <si>
    <t xml:space="preserve">Počet samostatných příloh </t>
  </si>
  <si>
    <t>Název položky a číslo řádku II. oddílu, případně číslo
řádku vyznačené tabulky přílohy č. 1 II. oddílu,
s nimiž souvisí částka ze sloupce 2 nebo 3 této tabulky</t>
  </si>
  <si>
    <t>Částka připadající
na komplementáře</t>
  </si>
  <si>
    <t>Částka připadající
na komandisty</t>
  </si>
  <si>
    <t>Částka za komanditní
společnost jako celek
(sl. 2 + 3)</t>
  </si>
  <si>
    <t>Úhrn vyňatých příjmů (základů daně a daňových ztrát) podléhajících zdanění v zahraničí (ř. 210)</t>
  </si>
  <si>
    <t>Úhrn daně zaplacené v zahraničí, kterou lze započíst metodou úplného a prostého zápočtu (ř. 4 tabulky I)</t>
  </si>
  <si>
    <r>
      <t>Základ daně před úpravou o část základu daně (daňové ztráty) připadající
na komplementáře a o příjmy podléhající zdanění v zahraničí, u nichž je
uplatňováno vynětí, a před snížením o položky podle § 34 a § 20 odst. 7
nebo odst. 8 zákona, nebo daňová ztráta před úpravou o část základu daně
(daňové ztráty) připadající na komplementáře a o příjmy podléhající zdanění
v zahraničí, u nichž je uplatňováno vynětí (ř. 10 + 70 - 170)</t>
    </r>
    <r>
      <rPr>
        <vertAlign val="superscript"/>
        <sz val="8"/>
        <rFont val="Arial CE"/>
        <family val="2"/>
        <charset val="238"/>
      </rPr>
      <t>3)</t>
    </r>
  </si>
  <si>
    <r>
      <t xml:space="preserve">Úhrn vyňatých příjmů (základů daně a daňových ztrát) podlehajících zdanění
v zahraničí </t>
    </r>
    <r>
      <rPr>
        <vertAlign val="superscript"/>
        <sz val="8"/>
        <rFont val="Arial CE"/>
        <charset val="238"/>
      </rPr>
      <t>3)5)</t>
    </r>
  </si>
  <si>
    <r>
      <t>Základ daně po úpravě o část základu daně (daňové ztráty) připadající
na komplementáře a o příjmy podléhající zdanění v zahraničí, u nichž je
uplatňováno vynětí, před snížením o položky podle § 34 a § 20 odst. 7
nebo odst. 8 zákona</t>
    </r>
    <r>
      <rPr>
        <vertAlign val="superscript"/>
        <sz val="8"/>
        <rFont val="Arial CE"/>
        <family val="2"/>
        <charset val="238"/>
      </rPr>
      <t>5)</t>
    </r>
    <r>
      <rPr>
        <sz val="8"/>
        <rFont val="Arial CE"/>
        <charset val="238"/>
      </rPr>
      <t xml:space="preserve"> nebo daňová ztráta po úpravě o část základu daně
(daňové ztráty) připadající na komplementáře a o příjmy podléhající zdanění
v zahraničí, u nichž je uplatňováno vynětí (ř. 200 - 201 - 210)</t>
    </r>
    <r>
      <rPr>
        <vertAlign val="superscript"/>
        <sz val="8"/>
        <rFont val="Arial CE"/>
        <family val="2"/>
        <charset val="238"/>
      </rPr>
      <t>3)</t>
    </r>
  </si>
  <si>
    <t>Odečet nároku na odpočet na podporu odborného vzdělávání podle § 34 odst. 4
a § 34f až § 34h zákona</t>
  </si>
  <si>
    <r>
      <t>Základ daně po úpravě o část základu daně (daňové ztráty) připadající na komplementáře a o příjmy podléhající zdanění v zahraničí, u nichž je uplatňováno vynětí, snížený o položky podle § 34, před snížením o položky podle § 20 odst. 7 nebo odst. 8 zákona</t>
    </r>
    <r>
      <rPr>
        <vertAlign val="superscript"/>
        <sz val="8"/>
        <rFont val="Arial CE"/>
        <family val="2"/>
        <charset val="238"/>
      </rPr>
      <t>5)</t>
    </r>
    <r>
      <rPr>
        <sz val="8"/>
        <rFont val="Arial CE"/>
        <charset val="238"/>
      </rPr>
      <t xml:space="preserve"> (ř. 220 - 230 - 240 - 241 - 242 - 243)</t>
    </r>
  </si>
  <si>
    <r>
      <t>Odečet bezúplatných plnění podle § 20 odst. 8 zákona (nejvýše 10 % z částky
na ř. 250)</t>
    </r>
    <r>
      <rPr>
        <vertAlign val="superscript"/>
        <sz val="8"/>
        <rFont val="Arial CE"/>
        <charset val="238"/>
      </rPr>
      <t>5)</t>
    </r>
  </si>
  <si>
    <r>
      <t>Základ daně po úpravě o část základu daně (daňové ztráty) připadající
na komplementáře a o příjmy podléhající zdanění v zahraničí, u nichž je
uplatňováno vynětí, snížený o položky podle § 34 a částky podle § 20 odst. 7
nebo odst. 8 zákona, zaokrouhlený na celé tisícikoruny dolů</t>
    </r>
    <r>
      <rPr>
        <vertAlign val="superscript"/>
        <sz val="8"/>
        <rFont val="Arial CE"/>
        <family val="2"/>
        <charset val="238"/>
      </rPr>
      <t>5)</t>
    </r>
    <r>
      <rPr>
        <sz val="8"/>
        <rFont val="Arial CE"/>
        <charset val="238"/>
      </rPr>
      <t xml:space="preserve"> (ř. 250 - 251- 260)</t>
    </r>
  </si>
  <si>
    <t>Uplatňovaný zápočet daně vybrané srážkou (§ 36 odst. 8 zákona)</t>
  </si>
  <si>
    <t>9) Výpočet vykázané částky nebo uvedení dalších údajů k takto označenému řádku se provede na samostatné příloze. Tiskopisy samostatných příloh vydává Ministerstvo financí.Pro účely elektronického podání daňového přiznání jsou elektronické verze těchto tiskopisů součástí programového vybavení aplikace Elektronická podání pro finanční správu.</t>
  </si>
  <si>
    <t>Datum pořízení</t>
  </si>
  <si>
    <t>Nákup</t>
  </si>
  <si>
    <t>Prodej, odpis</t>
  </si>
  <si>
    <t>Digitální váha, 1 ks</t>
  </si>
  <si>
    <t>Přilby pro MH, 9 ks</t>
  </si>
  <si>
    <t>P85</t>
  </si>
  <si>
    <t>Mop velký, 2 ks</t>
  </si>
  <si>
    <t>Chladnička, 1 ks</t>
  </si>
  <si>
    <t>Sada překážek 100m</t>
  </si>
  <si>
    <t>Savice - sestava</t>
  </si>
  <si>
    <t>Vzduchovka</t>
  </si>
  <si>
    <t>Ozvuč. technika</t>
  </si>
  <si>
    <t>Přilba MH</t>
  </si>
  <si>
    <t>EVIDENCE DROBNÉHO KRÁTKODOBÉHO MAJETKU</t>
  </si>
  <si>
    <t>údaje v celých Kć</t>
  </si>
  <si>
    <t>Rychlovarná konvice</t>
  </si>
  <si>
    <t>Sportovní dresy, 8 ks</t>
  </si>
  <si>
    <t>Nůžkové stany, 2 ks</t>
  </si>
  <si>
    <t>Matrace nafukovací, 8 ks</t>
  </si>
  <si>
    <t>Matrace nafukovací, 4 ks</t>
  </si>
  <si>
    <t>Vyřazení - Rychlovarná konvice (17.1.2014)</t>
  </si>
  <si>
    <t>Vyřazení - Digitální váha (2.7.2017)</t>
  </si>
  <si>
    <t>Vložen nový list Evidence DKP</t>
  </si>
  <si>
    <t xml:space="preserve">  - obsahuje vzorová data a měl by sloužit jako pomocná evidence</t>
  </si>
  <si>
    <t xml:space="preserve">  - díky SDH Jámy (Jan Mach) za inspiraci :)</t>
  </si>
  <si>
    <t>Upraveno zaokrouhlování na listech Deník (resp. Přehled údajů k přiznání, Tisk deníku)</t>
  </si>
  <si>
    <t>Upraven výpočet částky o kterou lze snížit základ daně (ř. 251 Přiznání)</t>
  </si>
  <si>
    <t xml:space="preserve">  - Veřejně prospěšný poplatník (což SDH je) může snížit základ daně až o 30%</t>
  </si>
  <si>
    <t xml:space="preserve">    (min. 300.000,- až do výše základu; max. 1.000.000,- Kč)</t>
  </si>
  <si>
    <t>Upraveno pro použití i jiným spolkům (Veřejně prospěšný poplatník) než SDH</t>
  </si>
  <si>
    <t xml:space="preserve">  - POZOR = ze základu daně se odečítá 30% na Veřejně prospěšného poplatníka (viz níže)</t>
  </si>
  <si>
    <t xml:space="preserve">  - funguje i pro spolky s vyšším základem daně než 300.000,- Kč</t>
  </si>
  <si>
    <t>P1</t>
  </si>
  <si>
    <t>P2</t>
  </si>
  <si>
    <t>P3</t>
  </si>
  <si>
    <t>P4</t>
  </si>
  <si>
    <t>P5</t>
  </si>
  <si>
    <t>P7</t>
  </si>
  <si>
    <t>P8</t>
  </si>
  <si>
    <t>B1</t>
  </si>
  <si>
    <t>B2</t>
  </si>
  <si>
    <t>B3</t>
  </si>
  <si>
    <t>P10</t>
  </si>
  <si>
    <t>P11</t>
  </si>
  <si>
    <t>P12</t>
  </si>
  <si>
    <t>B4</t>
  </si>
  <si>
    <t>B5</t>
  </si>
  <si>
    <t>P14</t>
  </si>
  <si>
    <t>B7</t>
  </si>
  <si>
    <t>B8</t>
  </si>
  <si>
    <t>P15</t>
  </si>
  <si>
    <t>P16</t>
  </si>
  <si>
    <t>P18</t>
  </si>
  <si>
    <t>B10</t>
  </si>
  <si>
    <t>P19</t>
  </si>
  <si>
    <t>P20</t>
  </si>
  <si>
    <t>P21</t>
  </si>
  <si>
    <t>P22</t>
  </si>
  <si>
    <t>P23</t>
  </si>
  <si>
    <t>P25</t>
  </si>
  <si>
    <t>P24</t>
  </si>
  <si>
    <t>Částky, o které se podle § 23e, § 23g,  § 23h a § 38fa zákona zvyšuje výsledek
hospodaření nebo rozdíl mezi příjmy a výdaji (ř. 10)</t>
  </si>
  <si>
    <t>Mezisoučet (ř. 20 + 30 + 40 + 50 + 61 + 62 + 63)</t>
  </si>
  <si>
    <r>
      <t>Mezisoučet</t>
    </r>
    <r>
      <rPr>
        <sz val="7"/>
        <rFont val="Arial CE"/>
        <family val="2"/>
        <charset val="238"/>
      </rPr>
      <t xml:space="preserve">
</t>
    </r>
    <r>
      <rPr>
        <sz val="8"/>
        <rFont val="Arial CE"/>
        <charset val="238"/>
      </rPr>
      <t>(ř. 100+101+109+110+111+112+120+130+140+150+160+161+162+163)</t>
    </r>
  </si>
  <si>
    <t>Odečet nároku na odpočet na podporu výzkumu a vývoje podle § 34 odst. 4
a § 34a až § 34e zákona</t>
  </si>
  <si>
    <r>
      <t>319</t>
    </r>
    <r>
      <rPr>
        <vertAlign val="superscript"/>
        <sz val="8"/>
        <rFont val="Arial CE"/>
        <charset val="238"/>
      </rPr>
      <t>9)</t>
    </r>
  </si>
  <si>
    <t>6) Při podání dodatečného daňového přiznání podle § 141 odst. 2 nebo 4 zákona č. 280/2009 Sb., daňový řád, ve znění pozdějších předpisů anebo podle
§ 38u zákona, budou na zvláštní příloze uvedeny důvody pro jeho podání. Při elektronickém podání těchto dodatečných daňových přiznání je součástí
programového vybavení aplikace Elektronická podání pro finanční správu textové pole pro vyplnění zvláštní přílohy.</t>
  </si>
  <si>
    <r>
      <t>Přehledy o majetku a závazcích a příjmech a výdajích a Účetní závěrky</t>
    </r>
    <r>
      <rPr>
        <sz val="7"/>
        <rFont val="Arial CE"/>
        <charset val="238"/>
      </rPr>
      <t>, pro které nejsou v programovém vybavení aplikace Elektronická podání pro finanční správu k dispozici elektronické přílohy se závazně stanoveným uspořádáním údajů (se stanovenou strukturou), lze účinně elektronicky podat prostřednictvím E-příloh, umožňujících vložení souboru ve formátu .doc, docx, .txt, .xls, .xlsx, .rtf, .pdf nebo .jpg.</t>
    </r>
  </si>
  <si>
    <t>8) Bude-li vyplněn některý z takto označených řádků, je nutné ve smyslu dílčích pokynů pro jejich vyplnění rozvést na zvláštní příloze věcnou náplň částky
vykázané na příslušném řádku, popřípadě její propočet. Při elektronickém podání daňového přiznání jsou textová pole pro vyplnění zvláštních příloh
součástí programového vybavení aplikace Elektronická podání pro finanční správu.</t>
  </si>
  <si>
    <t>Verze Daňového přiznání za rok 2017 = vzor č.28 (pravděpodobně nepodstatné :)</t>
  </si>
  <si>
    <t>601 234 567</t>
  </si>
  <si>
    <t>Jméno Příjmení</t>
  </si>
  <si>
    <t>d.m.rok</t>
  </si>
  <si>
    <t>Příjem z hasičského plesu</t>
  </si>
  <si>
    <r>
      <t xml:space="preserve"> - Peněžní deník nově obsahuje </t>
    </r>
    <r>
      <rPr>
        <b/>
        <sz val="10"/>
        <rFont val="Arial CE"/>
        <charset val="238"/>
      </rPr>
      <t xml:space="preserve">600 řádků </t>
    </r>
    <r>
      <rPr>
        <sz val="10"/>
        <rFont val="Arial CE"/>
        <charset val="238"/>
      </rPr>
      <t>(snad to bude stačit :)</t>
    </r>
  </si>
  <si>
    <r>
      <t>List „Deník“ není primárně určen pro tisk, k tomu slouží list „</t>
    </r>
    <r>
      <rPr>
        <b/>
        <sz val="12"/>
        <rFont val="Arial"/>
        <family val="2"/>
        <charset val="238"/>
      </rPr>
      <t>Tisk deníku</t>
    </r>
    <r>
      <rPr>
        <sz val="12"/>
        <rFont val="Arial"/>
        <family val="2"/>
        <charset val="238"/>
      </rPr>
      <t>“.
Zde je povolená k editaci pouze jediná buňka, číslo strany (buňka B41). Do záhlaví stránky se přebírá název soubor (např. "Peněžní deník SDH Osík 2020") .</t>
    </r>
  </si>
  <si>
    <r>
      <t>08 Přiznání podal poradce</t>
    </r>
    <r>
      <rPr>
        <vertAlign val="superscript"/>
        <sz val="8"/>
        <rFont val="Arial CE"/>
        <family val="2"/>
        <charset val="238"/>
      </rPr>
      <t>1</t>
    </r>
    <r>
      <rPr>
        <sz val="8"/>
        <rFont val="Arial CE"/>
        <charset val="238"/>
      </rPr>
      <t>)</t>
    </r>
  </si>
  <si>
    <t>(platný pro zdaňovací období započatá v roce 2020 a pro části zdaňovacích období započatých v roce 2021,
za které lhůta pro podání daňového přiznání uplyne do 31. prosince 2021)</t>
  </si>
  <si>
    <t>25 5404 Mfin 5404-vzor č. 31</t>
  </si>
  <si>
    <t>Příjmy, které nejsou předmětem daně podle § 18 odst. 2 zákona a podle § 38fa
zákona, pokud jsou zahrnuty ve výsledku hospodaření nebo v rozdílu mezi příjmy
a výdaji (ř. 10)</t>
  </si>
  <si>
    <t>Rozdíl mezi výší upravených rezerv v pojišťovnictví na konci období, za které se
podává daňové přiznání a výší upravených rezerv v pojišťovnictví na začátku období,
za které se podává daňové přiznání (§ 6 zákona o rezervách)</t>
  </si>
  <si>
    <t>Stav zákonných opravných položek k pohledávkám za dlužníky v insolvenčním
řízení (§ 8 zákona o rezervách) ke konci období, za které se podává daňové přiznání</t>
  </si>
  <si>
    <t>Stav nepromlčených pohledávek splatných po  31. prosinci 1994, k nimž lze tvořit
zákonné opravné položky (§ 8a zákona o rezervách) ke konci období, za které
se podává daňové přiznání</t>
  </si>
  <si>
    <t>Stav upravených rezerv v pojišťovnictví (§ 6 zákona o rezervách) ke konci období,
za které se podává daňové přiznání</t>
  </si>
  <si>
    <t>Zdaňovací období nebo období,
za které se podává daňové
přiznání, za které byla daňová
ztráta pravomocně stanovena
od-do</t>
  </si>
  <si>
    <t>Celková výše daňové
ztráty pravomocně
stanovené za období
uvedené ve sl. 1</t>
  </si>
  <si>
    <t>již odečtená</t>
  </si>
  <si>
    <t xml:space="preserve"> kterou lze odečíst</t>
  </si>
  <si>
    <t>319a</t>
  </si>
  <si>
    <t>Snížení daně podle § 38fa odst. 8 zákona</t>
  </si>
  <si>
    <t>Snížení daně podle § 38fa odst. 9 zákona</t>
  </si>
  <si>
    <r>
      <t>Zápočet daně zaplacené v zahraničí na daň uvedenou na ř. 310</t>
    </r>
    <r>
      <rPr>
        <vertAlign val="superscript"/>
        <sz val="8"/>
        <rFont val="Arial CE"/>
        <family val="2"/>
        <charset val="238"/>
      </rPr>
      <t xml:space="preserve">5)
</t>
    </r>
    <r>
      <rPr>
        <sz val="8"/>
        <rFont val="Arial CE"/>
        <family val="2"/>
        <charset val="238"/>
      </rPr>
      <t>(nejvýše do částky uvedené na ř. 310 po snížení daně na ř. 319 a ř. 319a)</t>
    </r>
  </si>
  <si>
    <r>
      <t xml:space="preserve">Daň po snížení na ř. 319, ř. 319a a po zápočtu na ř. 320
(ř.310 - 319 - 319a - 320), zaokrouhlená na celé Kč nahoru </t>
    </r>
    <r>
      <rPr>
        <vertAlign val="superscript"/>
        <sz val="8"/>
        <rFont val="Arial CE"/>
        <family val="2"/>
        <charset val="238"/>
      </rPr>
      <t>5)</t>
    </r>
  </si>
  <si>
    <t>Snížení daně podle § 38fa odst. 8 zákona a zápočet daně zaplacené
v zahraničí na daň ze samostatného základu daně (nejvýše do částky uvedené
na ř. 333)</t>
  </si>
  <si>
    <t>Daň ze samostatného základu daně po snížení daně a po zápočtu (ř. 333 - 334),
zaokrouhlená na celé Kč nahoru</t>
  </si>
  <si>
    <t>Celková daň (ř. 330 + 335)</t>
  </si>
  <si>
    <r>
      <t xml:space="preserve">7) Účetní závěrka nebo přehled o majetku a závazcích a přehled o příjmech a výdajích, jako příloha vyznačená pod položkou 11 v I. oddílu, je součástí daňového
přiznání (§ 72 odst. 1 zákona č. 280/2009 Sb., daňový řád, ve znění pozdějších předpisů). Pro účely elektronického podání daňového přiznání se </t>
    </r>
    <r>
      <rPr>
        <b/>
        <sz val="7"/>
        <rFont val="Arial CE"/>
        <charset val="238"/>
      </rPr>
      <t>Účetní
závěrkou</t>
    </r>
    <r>
      <rPr>
        <sz val="7"/>
        <rFont val="Arial CE"/>
        <charset val="238"/>
      </rPr>
      <t xml:space="preserve"> rozumí elektronické přílohy </t>
    </r>
    <r>
      <rPr>
        <b/>
        <sz val="7"/>
        <rFont val="Arial CE"/>
        <charset val="238"/>
      </rPr>
      <t>Vybrané údaje z Rozvahy a Vybrané údaje z Výkazu zisku a ztráty</t>
    </r>
    <r>
      <rPr>
        <sz val="7"/>
        <rFont val="Arial CE"/>
        <charset val="238"/>
      </rPr>
      <t xml:space="preserve">, popřípadě </t>
    </r>
    <r>
      <rPr>
        <b/>
        <sz val="7"/>
        <rFont val="Arial CE"/>
        <charset val="238"/>
      </rPr>
      <t>Vybrané údaje z Přehledu o změnách
vlastního kapitálu a Vybrané údaje z Přehledu o peněžních tocích</t>
    </r>
    <r>
      <rPr>
        <sz val="7"/>
        <rFont val="Arial CE"/>
        <charset val="238"/>
      </rPr>
      <t>, které jsou součástí programového vybavení aplikace Elektronická podání pro finanční správu, a Opis Přílohy účetní závěrky, vkládaný s použitím E-přílohy jako samostatný soubor ve formátu .doc, .docx, .txt, .xls, .xlsx, .rtf, .pdf nebo .jpg.</t>
    </r>
  </si>
  <si>
    <t>Valná hromada</t>
  </si>
  <si>
    <t>Dar členu SDH k jubileu</t>
  </si>
  <si>
    <t>Nákup vyznamenání</t>
  </si>
  <si>
    <t>Odvod členských příspěvků</t>
  </si>
  <si>
    <t>Výdej z hasičského plesu - doložitelný</t>
  </si>
  <si>
    <t>Výdej z hasičského plesu - ostatní</t>
  </si>
  <si>
    <t>Příjem za sběr odpadu</t>
  </si>
  <si>
    <t>Příjem z bufetu - soutěž</t>
  </si>
  <si>
    <t>Výdej z bufetu - soutěž</t>
  </si>
  <si>
    <t>Příjem z reklamy na soutěži</t>
  </si>
  <si>
    <t>Startovné na soutěži - příjem</t>
  </si>
  <si>
    <t>Strava pořadatelům a rozhodčím</t>
  </si>
  <si>
    <t>Příspěvek obce na činnosti SDH</t>
  </si>
  <si>
    <t>Nákup sanačního prostředku do studny</t>
  </si>
  <si>
    <t>Vyčištění studny občanu</t>
  </si>
  <si>
    <t>Vyplacení zálohy na volnočasové aktivity</t>
  </si>
  <si>
    <t>Výběr hototovsti z účtu</t>
  </si>
  <si>
    <t>Příjem peněz do pokladny</t>
  </si>
  <si>
    <t>Výdaj na výlet členů SDH</t>
  </si>
  <si>
    <t>Vrácení zálohy na volnočasové aktivity</t>
  </si>
  <si>
    <t>Výdaj za aktivity mládeže</t>
  </si>
  <si>
    <t>Aktivity mládeže - vlastní náklday</t>
  </si>
  <si>
    <t>Has.zboží - nákup označení na uniformy</t>
  </si>
  <si>
    <t>Has.zboží - prodej členům</t>
  </si>
  <si>
    <t>Sponzorský dar</t>
  </si>
  <si>
    <t>Kancelářské potřeby</t>
  </si>
  <si>
    <t>Příjem za zapůjčení (pronájem) čerpadla</t>
  </si>
  <si>
    <t>Dividendy z akcií</t>
  </si>
  <si>
    <t>Dotace KÚ na mládež</t>
  </si>
  <si>
    <t>Výplata dohody o provedení práce (hrubá 1000)</t>
  </si>
  <si>
    <t>Odvod srážkové daně (15%)</t>
  </si>
  <si>
    <t>Bankovní poplatky</t>
  </si>
  <si>
    <t>Úroky z banky (po odečtení daně)</t>
  </si>
  <si>
    <t xml:space="preserve"> - opravena chyba v kontrole příjmů a výdajů v případě zaokrouhlovací chyby (díky SDH Markvartice)</t>
  </si>
  <si>
    <r>
      <rPr>
        <b/>
        <sz val="10"/>
        <rFont val="Arial CE"/>
        <charset val="238"/>
      </rPr>
      <t>Verze Daňového přiznání za rok 2018</t>
    </r>
    <r>
      <rPr>
        <sz val="10"/>
        <rFont val="Arial CE"/>
        <charset val="238"/>
      </rPr>
      <t xml:space="preserve"> = vzor č.29 (víceméně kosmetické úpravy :)</t>
    </r>
  </si>
  <si>
    <r>
      <rPr>
        <b/>
        <sz val="10"/>
        <rFont val="Arial CE"/>
        <charset val="238"/>
      </rPr>
      <t>Verze Daňového přiznání za rok 2019</t>
    </r>
    <r>
      <rPr>
        <sz val="10"/>
        <rFont val="Arial CE"/>
        <charset val="238"/>
      </rPr>
      <t xml:space="preserve"> = vzor č.30 (přidána pro hasiče nepodstatná pole :)</t>
    </r>
  </si>
  <si>
    <r>
      <rPr>
        <b/>
        <sz val="10"/>
        <rFont val="Arial CE"/>
        <charset val="238"/>
      </rPr>
      <t>Verze Daňového přiznání za rok 2020</t>
    </r>
    <r>
      <rPr>
        <sz val="10"/>
        <rFont val="Arial CE"/>
        <charset val="238"/>
      </rPr>
      <t xml:space="preserve"> = vzor č.31 (přidána pro hasiče nepodstatná pole :)</t>
    </r>
  </si>
  <si>
    <t xml:space="preserve">za zdaňovací období nebo za období, za které se podává daňové přiznání </t>
  </si>
  <si>
    <t>ke dni</t>
  </si>
  <si>
    <r>
      <t>Výsledek hospodaření (zisk +, ztráta -)</t>
    </r>
    <r>
      <rPr>
        <vertAlign val="superscript"/>
        <sz val="8"/>
        <rFont val="Arial CE"/>
        <family val="2"/>
        <charset val="238"/>
      </rPr>
      <t>3)</t>
    </r>
    <r>
      <rPr>
        <sz val="8"/>
        <rFont val="Arial CE"/>
        <charset val="238"/>
      </rPr>
      <t xml:space="preserve"> nebo rozdíl mezi příjmy a výdaji</t>
    </r>
    <r>
      <rPr>
        <vertAlign val="superscript"/>
        <sz val="8"/>
        <rFont val="Arial CE"/>
        <charset val="238"/>
      </rPr>
      <t>3)</t>
    </r>
  </si>
  <si>
    <t>Částky neoprávněně zkracující příjmy (§ 23 odst. 3 písm. a) bod 1 zákona) a hodnota
nepeněžních příjmů (§ 23 odst. 6 zákona), pokud nejsou zahrnuty ve výsledku
hospodaření nebo v rozdílu mezi příjmy a výdaji na ř. 10</t>
  </si>
  <si>
    <t>Výdaje (náklady) neuznávané za výdaje (náklady) vynaložené k dosažení, zajištění
a udržení příjmů (§ 25 nebo 24 zákona), pokud jsou zahrnuty ve výsledku
hospodaření nebo v rozdílu mezi příjmy a výdaji na ř. 10</t>
  </si>
  <si>
    <t>Rozdíl, o který odpisy hmotného a nehmotného majetku (§ 26 a § 32a zákona)
uplatněné v účetnictví převyšují odpisy tohoto majetku stanovené podle § 26
až 33 zákona</t>
  </si>
  <si>
    <t>Příjmy, jež u veřejně prospěšných poplatníků, nejsou předmětem daně podle
§ 18a odst. 1 zákona, pokud jsou zahrnuty ve výsledku hospodaření nebo v rozdílu
mezi příjmy a výdaji (ř. 10)</t>
  </si>
  <si>
    <t>Částky, o které se podle § 23 odst. 3 písm. b) zákona snižuje výsledek hospodaření
nebo rozdíl mezi příjmy a výdaji (ř. 10)</t>
  </si>
  <si>
    <t>Částky, o které lze podle § 23 odst. 3 písm. c) zákona snížit výsledek hospodaření
nebo rozdíl mezi příjmy a výdaji (ř. 10)</t>
  </si>
  <si>
    <t>Příjmy a částky podle § 23 odst. 4 zákona, s výjimkou příjmů podle § 23 odst. 4.
písm. a) a b) zákona, nezahrnované do základu daně</t>
  </si>
  <si>
    <t>Úprava základu daně podle § 23 odst. 8 zákona v případě zrušení poplatníka s likvidací</t>
  </si>
  <si>
    <t>Částky, o které se podle § 23e, § 23g a § 38fa zákona snižuje výsledek hospodaření
nebo rozdíl mezi příjmy a výdaji (ř. 10)</t>
  </si>
  <si>
    <r>
      <t xml:space="preserve">A. Rozdělení výdajů (nákladů), které se neuznávají za výdaje (náklady) vynaložené na dosažení, zajištění
a udržení příjmů, </t>
    </r>
    <r>
      <rPr>
        <b/>
        <u/>
        <sz val="10"/>
        <rFont val="Arial CE"/>
        <charset val="238"/>
      </rPr>
      <t>uvedených na řádku 40</t>
    </r>
    <r>
      <rPr>
        <b/>
        <sz val="10"/>
        <rFont val="Arial CE"/>
        <charset val="238"/>
      </rPr>
      <t xml:space="preserve"> podle účtových skupin účtové třídy - náklady</t>
    </r>
  </si>
  <si>
    <t xml:space="preserve"> Výdaje na nezdaňovanou činnost</t>
  </si>
  <si>
    <t>C. Odpis pohledávek zahrnovaný do výdajů (nákladů) k dosažení, zajištění a udržení příjmů a zákonné rezervy a zákonné opravné položky vytvářené podle zákona č. 593/1992 Sb., o rezervách pro zjištění základu daně z příjmů, ve znění pozdějších předpisů (dále jen "zákon o rezervách")</t>
  </si>
  <si>
    <t>Úhrn hodnot pohledávek nebo pořizovacích cen pohledávek nabytých postoupením,
uplatněných v daném zdaňovacím období, za které se podává daňové přiznání jako
výdaj (náklad) na dosažení,zajištění a udržení příjmů podle §24 odst.2 písm.y) zákona</t>
  </si>
  <si>
    <t>Daň ze samostatného základu daně (ř. 331 x ř. 332) / 100,
zaokrouhlená na celé Kč nahoru</t>
  </si>
  <si>
    <t xml:space="preserve">Přeplatek    (+) (ř. 1 + ř. 2 + ř. 3 - ř. 340 II. oddílu) &gt; 0 </t>
  </si>
  <si>
    <t xml:space="preserve">Nedoplatek (-)  (ř. 1 + ř. 2 + ř. 3 - ř. 340 II. oddílu) &lt; 0 </t>
  </si>
  <si>
    <t>1) Nehodící se škrtněte.</t>
  </si>
  <si>
    <t>2) Vyplní finanční úřad.</t>
  </si>
  <si>
    <t>3) V případě vykázání ztráty nebo daňové ztráty se uvede částka se znaménkem minus (–).</t>
  </si>
  <si>
    <t>4) Vyplní pouze poplatník, který je komanditní společností.</t>
  </si>
  <si>
    <t>5) Pokud poplatníkem daně je komanditní společnost, uvede pouze částky připadající na komanditisty.</t>
  </si>
  <si>
    <t>10) § 17 odst. 3 zákona.</t>
  </si>
  <si>
    <r>
      <rPr>
        <b/>
        <sz val="10"/>
        <rFont val="Arial CE"/>
        <charset val="238"/>
      </rPr>
      <t>Verze Daňového přiznání za rok 2021</t>
    </r>
    <r>
      <rPr>
        <sz val="10"/>
        <rFont val="Arial CE"/>
        <charset val="238"/>
      </rPr>
      <t xml:space="preserve"> = vzor č.31 (shodná verze jako vloni, kupodivu :)</t>
    </r>
  </si>
  <si>
    <t xml:space="preserve"> - přepracováno formátování pro kompatibilitu se staršími verzemi Excelu</t>
  </si>
  <si>
    <t>manko</t>
  </si>
  <si>
    <t>Počet</t>
  </si>
  <si>
    <t>Hodnota</t>
  </si>
  <si>
    <t>dle dokladů</t>
  </si>
  <si>
    <t xml:space="preserve"> - přidán list Výčetka (pro zjednodušení porovnání fyzických a dokladových peněz :)</t>
  </si>
  <si>
    <t>Doklad číslo</t>
  </si>
  <si>
    <t>slovy Kč</t>
  </si>
  <si>
    <t xml:space="preserve"> Organizace</t>
  </si>
  <si>
    <t xml:space="preserve"> Účel platby</t>
  </si>
  <si>
    <t xml:space="preserve"> Celkem</t>
  </si>
  <si>
    <t xml:space="preserve"> Datum vystavení</t>
  </si>
  <si>
    <t xml:space="preserve"> Datum platby</t>
  </si>
  <si>
    <t xml:space="preserve"> Vystavil</t>
  </si>
  <si>
    <t xml:space="preserve"> Schválil</t>
  </si>
  <si>
    <t xml:space="preserve"> Podpis pokladníka</t>
  </si>
  <si>
    <t xml:space="preserve"> Podpis příjemce</t>
  </si>
  <si>
    <t xml:space="preserve"> Zaúčtoval</t>
  </si>
  <si>
    <t>jednotky</t>
  </si>
  <si>
    <t>desítky</t>
  </si>
  <si>
    <t>stovky</t>
  </si>
  <si>
    <t>tisíce</t>
  </si>
  <si>
    <t>desetitiisíce</t>
  </si>
  <si>
    <t>statisíce</t>
  </si>
  <si>
    <t>tisíc</t>
  </si>
  <si>
    <t>Jednosto</t>
  </si>
  <si>
    <t>Dvacet</t>
  </si>
  <si>
    <t>Dvěstě</t>
  </si>
  <si>
    <t>Třista</t>
  </si>
  <si>
    <t>Čtyřista</t>
  </si>
  <si>
    <t>Pětset</t>
  </si>
  <si>
    <t>Šeset</t>
  </si>
  <si>
    <t>Sedmset</t>
  </si>
  <si>
    <t>Osmset</t>
  </si>
  <si>
    <t>Devětset</t>
  </si>
  <si>
    <t>Deset</t>
  </si>
  <si>
    <t>Jedenáct</t>
  </si>
  <si>
    <t>Dvanáct</t>
  </si>
  <si>
    <t>Třináct</t>
  </si>
  <si>
    <t>Čtrnáct</t>
  </si>
  <si>
    <t>Patnáct</t>
  </si>
  <si>
    <t>Šestnáct</t>
  </si>
  <si>
    <t>Sedmnáct</t>
  </si>
  <si>
    <t>Osmnáct</t>
  </si>
  <si>
    <t>Devatenáct</t>
  </si>
  <si>
    <t>Třicet</t>
  </si>
  <si>
    <t>Čtyřicet</t>
  </si>
  <si>
    <t>Padesát</t>
  </si>
  <si>
    <t>Šedesát</t>
  </si>
  <si>
    <t>Sedmdesát</t>
  </si>
  <si>
    <t>Osmdesát</t>
  </si>
  <si>
    <t>Devadesát</t>
  </si>
  <si>
    <t>Jedna</t>
  </si>
  <si>
    <t>Tři</t>
  </si>
  <si>
    <t>Čtyři</t>
  </si>
  <si>
    <t>Pět</t>
  </si>
  <si>
    <t>Šest</t>
  </si>
  <si>
    <t>Sedm</t>
  </si>
  <si>
    <t>Osm</t>
  </si>
  <si>
    <t>Devět</t>
  </si>
  <si>
    <t>Jeden</t>
  </si>
  <si>
    <t>Dva</t>
  </si>
  <si>
    <t>slovně</t>
  </si>
  <si>
    <t>cifer</t>
  </si>
  <si>
    <t>Dvě</t>
  </si>
  <si>
    <t>2. desítky</t>
  </si>
  <si>
    <t xml:space="preserve"> - přidán list Pokladní doklad (pro tisk Příjmových i Výdajových dokladů - výběrem v buňce B2)</t>
  </si>
  <si>
    <t>5.A</t>
  </si>
  <si>
    <t>AB</t>
  </si>
  <si>
    <t>Doklad:</t>
  </si>
  <si>
    <t>Datum:</t>
  </si>
  <si>
    <t>Částka</t>
  </si>
  <si>
    <t>Text z deníku:</t>
  </si>
  <si>
    <t>Detailněji:</t>
  </si>
  <si>
    <t>Rozdíl příjmů a výdajů - zisk (ř. 8 - 14)</t>
  </si>
  <si>
    <t>9.2</t>
  </si>
  <si>
    <r>
      <t xml:space="preserve">Částečně </t>
    </r>
    <r>
      <rPr>
        <b/>
        <sz val="10"/>
        <rFont val="Arial CE"/>
        <charset val="238"/>
      </rPr>
      <t>opravena zaokrouhlovací chyba</t>
    </r>
    <r>
      <rPr>
        <sz val="10"/>
        <rFont val="Arial CE"/>
        <charset val="238"/>
      </rPr>
      <t xml:space="preserve"> - sloupec 5.B rozdělen na dva
(chyba se projevila jen pokud byla zadána dotace s částkou, která nebyla na celé koruny,
ale končila na 50 haléřů a více - no kdo toto vymyslel :)</t>
    </r>
  </si>
  <si>
    <r>
      <t xml:space="preserve">Přidána </t>
    </r>
    <r>
      <rPr>
        <b/>
        <sz val="10"/>
        <rFont val="Arial CE"/>
        <charset val="238"/>
      </rPr>
      <t xml:space="preserve">kontrola zaokrouhlovací chyby </t>
    </r>
    <r>
      <rPr>
        <sz val="10"/>
        <rFont val="Arial CE"/>
        <charset val="238"/>
      </rPr>
      <t>na list Přehled údajů k přiznání
(pokud je na bankovním účtu více transakcí končících na 50 haléřů a více
a zároveň jsou tyto částky v jiných kategoriích, v takovém případě se musí ručně upravit částky,
vzorový příklad je v tomto deníku nasimulován a jestli ho někdo vyřeší, tak mi napište :)</t>
    </r>
  </si>
  <si>
    <r>
      <t xml:space="preserve">Upraven list </t>
    </r>
    <r>
      <rPr>
        <b/>
        <sz val="10"/>
        <rFont val="Arial CE"/>
        <charset val="238"/>
      </rPr>
      <t>Pokladní doklad</t>
    </r>
    <r>
      <rPr>
        <sz val="10"/>
        <rFont val="Arial CE"/>
        <charset val="238"/>
      </rPr>
      <t xml:space="preserve"> - vyhledává dle čísla pokladního dokladu údaje z Deníku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</si>
</sst>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0\ &quot;Kč&quot;;\-#,##0\ &quot;Kč&quot;"/>
    <numFmt numFmtId="44" formatCode="_-* #,##0.00\ &quot;Kč&quot;_-;\-* #,##0.00\ &quot;Kč&quot;_-;_-* &quot;-&quot;??\ &quot;Kč&quot;_-;_-@_-"/>
    <numFmt numFmtId="164" formatCode="d/m/;@"/>
    <numFmt numFmtId="165" formatCode="d/m/yyyy;@"/>
    <numFmt numFmtId="166" formatCode="d\.m\.yyyy;@"/>
    <numFmt numFmtId="167" formatCode="#,##0\ &quot;Kč&quot;"/>
  </numFmts>
  <fonts count="78" x14ac:knownFonts="1">
    <font>
      <sz val="10"/>
      <name val="Arial CE"/>
      <charset val="238"/>
    </font>
    <font>
      <sz val="11"/>
      <color theme="1"/>
      <name val="Calibri"/>
      <family val="2"/>
      <charset val="238"/>
      <scheme val="minor"/>
    </font>
    <font>
      <b/>
      <sz val="10"/>
      <name val="Arial CE"/>
      <charset val="238"/>
    </font>
    <font>
      <b/>
      <sz val="10"/>
      <name val="Arial CE"/>
    </font>
    <font>
      <b/>
      <sz val="10"/>
      <name val="Calibri"/>
      <family val="2"/>
      <charset val="238"/>
      <scheme val="minor"/>
    </font>
    <font>
      <sz val="10"/>
      <name val="Calibri"/>
      <family val="2"/>
      <charset val="238"/>
      <scheme val="minor"/>
    </font>
    <font>
      <sz val="8"/>
      <name val="Calibri"/>
      <family val="2"/>
      <charset val="238"/>
      <scheme val="minor"/>
    </font>
    <font>
      <b/>
      <i/>
      <sz val="10"/>
      <name val="Calibri"/>
      <family val="2"/>
      <charset val="238"/>
      <scheme val="minor"/>
    </font>
    <font>
      <i/>
      <sz val="10"/>
      <name val="Calibri"/>
      <family val="2"/>
      <charset val="238"/>
      <scheme val="minor"/>
    </font>
    <font>
      <i/>
      <sz val="8"/>
      <name val="Calibri"/>
      <family val="2"/>
      <charset val="238"/>
      <scheme val="minor"/>
    </font>
    <font>
      <b/>
      <sz val="10"/>
      <name val="Arial"/>
      <family val="2"/>
      <charset val="238"/>
    </font>
    <font>
      <sz val="10"/>
      <name val="Arial"/>
      <family val="2"/>
      <charset val="238"/>
    </font>
    <font>
      <sz val="12"/>
      <name val="Arial"/>
      <family val="2"/>
      <charset val="238"/>
    </font>
    <font>
      <sz val="14"/>
      <name val="Arial"/>
      <family val="2"/>
      <charset val="238"/>
    </font>
    <font>
      <b/>
      <sz val="12"/>
      <name val="Arial"/>
      <family val="2"/>
      <charset val="238"/>
    </font>
    <font>
      <sz val="16"/>
      <name val="Arial"/>
      <family val="2"/>
      <charset val="238"/>
    </font>
    <font>
      <b/>
      <sz val="14"/>
      <name val="Arial"/>
      <family val="2"/>
      <charset val="238"/>
    </font>
    <font>
      <sz val="10"/>
      <color theme="0"/>
      <name val="Arial"/>
      <family val="2"/>
      <charset val="238"/>
    </font>
    <font>
      <sz val="11"/>
      <name val="Calibri"/>
      <family val="2"/>
      <charset val="238"/>
    </font>
    <font>
      <sz val="10"/>
      <name val="Arial"/>
      <family val="2"/>
      <charset val="238"/>
    </font>
    <font>
      <sz val="10"/>
      <name val="Arial CE"/>
      <charset val="238"/>
    </font>
    <font>
      <b/>
      <sz val="10"/>
      <name val="Arial CE"/>
      <family val="2"/>
      <charset val="238"/>
    </font>
    <font>
      <i/>
      <sz val="7"/>
      <name val="Arial"/>
      <family val="2"/>
    </font>
    <font>
      <sz val="8"/>
      <name val="Arial CE"/>
      <family val="2"/>
      <charset val="238"/>
    </font>
    <font>
      <i/>
      <sz val="8"/>
      <name val="Arial CE"/>
      <family val="2"/>
      <charset val="238"/>
    </font>
    <font>
      <vertAlign val="superscript"/>
      <sz val="8"/>
      <name val="Arial CE"/>
      <family val="2"/>
      <charset val="238"/>
    </font>
    <font>
      <sz val="8"/>
      <name val="Arial CE"/>
      <charset val="238"/>
    </font>
    <font>
      <sz val="8"/>
      <name val="Arial"/>
      <family val="2"/>
      <charset val="238"/>
    </font>
    <font>
      <vertAlign val="superscript"/>
      <sz val="10"/>
      <name val="Arial CE"/>
      <charset val="238"/>
    </font>
    <font>
      <sz val="8"/>
      <name val="Arial"/>
      <family val="2"/>
    </font>
    <font>
      <vertAlign val="superscript"/>
      <sz val="8"/>
      <name val="Arial CE"/>
      <charset val="238"/>
    </font>
    <font>
      <b/>
      <sz val="10"/>
      <name val="Arial"/>
      <family val="2"/>
    </font>
    <font>
      <b/>
      <sz val="12"/>
      <name val="Arial CE"/>
      <charset val="238"/>
    </font>
    <font>
      <sz val="18"/>
      <name val="Arial"/>
      <family val="2"/>
      <charset val="238"/>
    </font>
    <font>
      <b/>
      <sz val="18"/>
      <name val="Arial CE"/>
      <charset val="238"/>
    </font>
    <font>
      <sz val="10"/>
      <name val="Arial CE"/>
      <family val="2"/>
      <charset val="238"/>
    </font>
    <font>
      <sz val="7"/>
      <name val="Arial CE"/>
      <family val="2"/>
      <charset val="238"/>
    </font>
    <font>
      <b/>
      <sz val="8"/>
      <name val="Arial CE"/>
      <charset val="238"/>
    </font>
    <font>
      <sz val="9"/>
      <name val="Arial CE"/>
      <charset val="238"/>
    </font>
    <font>
      <sz val="9"/>
      <name val="Arial"/>
      <family val="2"/>
      <charset val="238"/>
    </font>
    <font>
      <vertAlign val="superscript"/>
      <sz val="10"/>
      <name val="Arial CE"/>
      <family val="2"/>
      <charset val="238"/>
    </font>
    <font>
      <b/>
      <sz val="9"/>
      <name val="Arial CE"/>
      <family val="2"/>
      <charset val="238"/>
    </font>
    <font>
      <vertAlign val="superscript"/>
      <sz val="9"/>
      <name val="Arial CE"/>
      <family val="2"/>
      <charset val="238"/>
    </font>
    <font>
      <sz val="9"/>
      <name val="Arial CE"/>
      <family val="2"/>
      <charset val="238"/>
    </font>
    <font>
      <b/>
      <sz val="8"/>
      <name val="Arial CE"/>
      <family val="2"/>
      <charset val="238"/>
    </font>
    <font>
      <b/>
      <sz val="9"/>
      <name val="Arial"/>
      <family val="2"/>
    </font>
    <font>
      <b/>
      <vertAlign val="superscript"/>
      <sz val="9"/>
      <name val="Arial CE"/>
      <charset val="238"/>
    </font>
    <font>
      <sz val="7"/>
      <name val="Arial"/>
      <family val="2"/>
      <charset val="238"/>
    </font>
    <font>
      <sz val="7"/>
      <name val="Arial CE"/>
      <charset val="238"/>
    </font>
    <font>
      <b/>
      <sz val="7"/>
      <name val="Arial CE"/>
      <charset val="238"/>
    </font>
    <font>
      <b/>
      <sz val="7"/>
      <name val="Arial CE"/>
      <family val="2"/>
      <charset val="238"/>
    </font>
    <font>
      <b/>
      <sz val="8"/>
      <name val="Arial"/>
      <family val="2"/>
      <charset val="238"/>
    </font>
    <font>
      <b/>
      <sz val="9"/>
      <name val="Arial"/>
      <family val="2"/>
      <charset val="238"/>
    </font>
    <font>
      <strike/>
      <sz val="8"/>
      <name val="Arial CE"/>
      <charset val="238"/>
    </font>
    <font>
      <i/>
      <sz val="12"/>
      <name val="Arial CE"/>
      <charset val="238"/>
    </font>
    <font>
      <sz val="12"/>
      <name val="Arial CE"/>
      <charset val="238"/>
    </font>
    <font>
      <i/>
      <sz val="12"/>
      <name val="Arial"/>
      <family val="2"/>
      <charset val="238"/>
    </font>
    <font>
      <b/>
      <i/>
      <sz val="12"/>
      <name val="Arial"/>
      <family val="2"/>
      <charset val="238"/>
    </font>
    <font>
      <b/>
      <i/>
      <sz val="12"/>
      <name val="Arial CE"/>
      <charset val="238"/>
    </font>
    <font>
      <sz val="6"/>
      <name val="Arial CE"/>
      <family val="2"/>
      <charset val="238"/>
    </font>
    <font>
      <b/>
      <sz val="12"/>
      <name val="Arial CE"/>
      <family val="2"/>
      <charset val="238"/>
    </font>
    <font>
      <b/>
      <sz val="14"/>
      <color rgb="FF000000"/>
      <name val="Arial CE"/>
    </font>
    <font>
      <b/>
      <sz val="12"/>
      <color rgb="FFFF0000"/>
      <name val="Arial"/>
      <family val="2"/>
      <charset val="238"/>
    </font>
    <font>
      <sz val="12"/>
      <color rgb="FFFF0000"/>
      <name val="Arial"/>
      <family val="2"/>
      <charset val="238"/>
    </font>
    <font>
      <sz val="11"/>
      <color rgb="FF9C0006"/>
      <name val="Calibri"/>
      <family val="2"/>
      <charset val="238"/>
      <scheme val="minor"/>
    </font>
    <font>
      <sz val="9"/>
      <color indexed="81"/>
      <name val="Tahoma"/>
      <family val="2"/>
      <charset val="238"/>
    </font>
    <font>
      <b/>
      <sz val="9"/>
      <color indexed="81"/>
      <name val="Tahoma"/>
      <family val="2"/>
      <charset val="238"/>
    </font>
    <font>
      <u/>
      <sz val="8"/>
      <name val="Arial CE"/>
      <charset val="238"/>
    </font>
    <font>
      <b/>
      <u/>
      <sz val="10"/>
      <name val="Arial CE"/>
      <charset val="238"/>
    </font>
    <font>
      <b/>
      <sz val="10"/>
      <name val="Calibri"/>
      <family val="2"/>
      <charset val="238"/>
    </font>
    <font>
      <sz val="10"/>
      <name val="Calibri"/>
      <family val="2"/>
      <charset val="238"/>
    </font>
    <font>
      <sz val="8"/>
      <name val="Calibri"/>
      <family val="2"/>
      <charset val="238"/>
    </font>
    <font>
      <i/>
      <sz val="8"/>
      <name val="Calibri"/>
      <family val="2"/>
      <charset val="238"/>
    </font>
    <font>
      <i/>
      <sz val="10"/>
      <name val="Calibri"/>
      <family val="2"/>
      <charset val="238"/>
    </font>
    <font>
      <b/>
      <i/>
      <sz val="10"/>
      <name val="Calibri"/>
      <family val="2"/>
      <charset val="238"/>
    </font>
    <font>
      <sz val="10"/>
      <color theme="0"/>
      <name val="Calibri"/>
      <family val="2"/>
      <charset val="238"/>
      <scheme val="minor"/>
    </font>
    <font>
      <sz val="1"/>
      <color rgb="FFFF0000"/>
      <name val="Arial"/>
      <family val="2"/>
      <charset val="238"/>
    </font>
    <font>
      <b/>
      <sz val="11"/>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bgColor indexed="32"/>
      </patternFill>
    </fill>
    <fill>
      <patternFill patternType="solid">
        <fgColor rgb="FFFFFFCC"/>
        <bgColor indexed="32"/>
      </patternFill>
    </fill>
    <fill>
      <patternFill patternType="solid">
        <fgColor rgb="FFFFFF00"/>
        <bgColor indexed="64"/>
      </patternFill>
    </fill>
    <fill>
      <patternFill patternType="solid">
        <fgColor rgb="FFFFC7CE"/>
      </patternFill>
    </fill>
    <fill>
      <patternFill patternType="solid">
        <fgColor indexed="9"/>
        <bgColor indexed="64"/>
      </patternFill>
    </fill>
    <fill>
      <patternFill patternType="solid">
        <fgColor theme="0" tint="-0.14999847407452621"/>
        <bgColor indexed="64"/>
      </patternFill>
    </fill>
  </fills>
  <borders count="15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style="hair">
        <color auto="1"/>
      </top>
      <bottom/>
      <diagonal/>
    </border>
    <border>
      <left style="hair">
        <color auto="1"/>
      </left>
      <right style="medium">
        <color auto="1"/>
      </right>
      <top style="hair">
        <color auto="1"/>
      </top>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right style="hair">
        <color auto="1"/>
      </right>
      <top style="medium">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thin">
        <color auto="1"/>
      </top>
      <bottom style="thin">
        <color auto="1"/>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hair">
        <color auto="1"/>
      </left>
      <right/>
      <top style="medium">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top style="thin">
        <color auto="1"/>
      </top>
      <bottom style="thin">
        <color auto="1"/>
      </bottom>
      <diagonal/>
    </border>
    <border>
      <left style="hair">
        <color auto="1"/>
      </left>
      <right/>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top style="hair">
        <color indexed="64"/>
      </top>
      <bottom style="hair">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hair">
        <color auto="1"/>
      </top>
      <bottom style="hair">
        <color auto="1"/>
      </bottom>
      <diagonal/>
    </border>
    <border>
      <left/>
      <right style="medium">
        <color auto="1"/>
      </right>
      <top style="thin">
        <color auto="1"/>
      </top>
      <bottom style="hair">
        <color auto="1"/>
      </bottom>
      <diagonal/>
    </border>
    <border>
      <left/>
      <right/>
      <top style="hair">
        <color auto="1"/>
      </top>
      <bottom style="thin">
        <color auto="1"/>
      </bottom>
      <diagonal/>
    </border>
    <border>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medium">
        <color auto="1"/>
      </bottom>
      <diagonal/>
    </border>
    <border>
      <left style="medium">
        <color auto="1"/>
      </left>
      <right/>
      <top style="medium">
        <color auto="1"/>
      </top>
      <bottom style="thin">
        <color auto="1"/>
      </bottom>
      <diagonal/>
    </border>
    <border>
      <left style="medium">
        <color auto="1"/>
      </left>
      <right/>
      <top/>
      <bottom style="hair">
        <color auto="1"/>
      </bottom>
      <diagonal/>
    </border>
    <border>
      <left style="medium">
        <color auto="1"/>
      </left>
      <right/>
      <top style="hair">
        <color auto="1"/>
      </top>
      <bottom/>
      <diagonal/>
    </border>
    <border>
      <left style="medium">
        <color auto="1"/>
      </left>
      <right/>
      <top style="thin">
        <color auto="1"/>
      </top>
      <bottom style="thin">
        <color auto="1"/>
      </bottom>
      <diagonal/>
    </border>
    <border>
      <left/>
      <right style="medium">
        <color auto="1"/>
      </right>
      <top/>
      <bottom style="hair">
        <color auto="1"/>
      </bottom>
      <diagonal/>
    </border>
    <border>
      <left style="thin">
        <color auto="1"/>
      </left>
      <right/>
      <top/>
      <bottom style="hair">
        <color auto="1"/>
      </bottom>
      <diagonal/>
    </border>
    <border>
      <left style="medium">
        <color auto="1"/>
      </left>
      <right/>
      <top style="thin">
        <color auto="1"/>
      </top>
      <bottom/>
      <diagonal/>
    </border>
    <border>
      <left/>
      <right style="thin">
        <color auto="1"/>
      </right>
      <top/>
      <bottom style="hair">
        <color auto="1"/>
      </bottom>
      <diagonal/>
    </border>
    <border>
      <left style="thin">
        <color auto="1"/>
      </left>
      <right style="thin">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hair">
        <color auto="1"/>
      </bottom>
      <diagonal/>
    </border>
    <border>
      <left style="hair">
        <color auto="1"/>
      </left>
      <right style="medium">
        <color auto="1"/>
      </right>
      <top style="thin">
        <color auto="1"/>
      </top>
      <bottom/>
      <diagonal/>
    </border>
    <border>
      <left style="hair">
        <color indexed="64"/>
      </left>
      <right style="hair">
        <color indexed="64"/>
      </right>
      <top style="hair">
        <color indexed="64"/>
      </top>
      <bottom style="medium">
        <color indexed="64"/>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right style="thin">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medium">
        <color auto="1"/>
      </bottom>
      <diagonal/>
    </border>
    <border>
      <left/>
      <right/>
      <top style="hair">
        <color auto="1"/>
      </top>
      <bottom/>
      <diagonal/>
    </border>
    <border>
      <left style="hair">
        <color indexed="64"/>
      </left>
      <right/>
      <top/>
      <bottom/>
      <diagonal/>
    </border>
    <border>
      <left/>
      <right style="hair">
        <color auto="1"/>
      </right>
      <top/>
      <bottom/>
      <diagonal/>
    </border>
  </borders>
  <cellStyleXfs count="6">
    <xf numFmtId="0" fontId="0" fillId="0" borderId="0"/>
    <xf numFmtId="0" fontId="19" fillId="0" borderId="0"/>
    <xf numFmtId="0" fontId="20" fillId="0" borderId="0"/>
    <xf numFmtId="0" fontId="64" fillId="7" borderId="0" applyNumberFormat="0" applyBorder="0" applyAlignment="0" applyProtection="0"/>
    <xf numFmtId="0" fontId="1" fillId="0" borderId="0"/>
    <xf numFmtId="44" fontId="20" fillId="0" borderId="0" applyFont="0" applyFill="0" applyBorder="0" applyAlignment="0" applyProtection="0"/>
  </cellStyleXfs>
  <cellXfs count="1050">
    <xf numFmtId="0" fontId="0" fillId="0" borderId="0" xfId="0"/>
    <xf numFmtId="49" fontId="0" fillId="2" borderId="0" xfId="0" applyNumberFormat="1" applyFill="1"/>
    <xf numFmtId="3" fontId="6" fillId="2" borderId="15" xfId="0" applyNumberFormat="1" applyFont="1" applyFill="1" applyBorder="1" applyAlignment="1">
      <alignment horizontal="center"/>
    </xf>
    <xf numFmtId="0" fontId="5" fillId="2" borderId="0" xfId="0" applyFont="1" applyFill="1"/>
    <xf numFmtId="0" fontId="4" fillId="2" borderId="3" xfId="0" applyFont="1" applyFill="1" applyBorder="1"/>
    <xf numFmtId="0" fontId="4" fillId="2" borderId="4" xfId="0" applyFont="1" applyFill="1" applyBorder="1"/>
    <xf numFmtId="3" fontId="6" fillId="2" borderId="16" xfId="0" applyNumberFormat="1" applyFont="1" applyFill="1" applyBorder="1" applyAlignment="1">
      <alignment horizontal="center"/>
    </xf>
    <xf numFmtId="3" fontId="6" fillId="2" borderId="0" xfId="0" applyNumberFormat="1" applyFont="1" applyFill="1" applyBorder="1" applyAlignment="1">
      <alignment horizontal="center"/>
    </xf>
    <xf numFmtId="3" fontId="5" fillId="2" borderId="0" xfId="0" applyNumberFormat="1" applyFont="1" applyFill="1" applyBorder="1"/>
    <xf numFmtId="0" fontId="6" fillId="2" borderId="1" xfId="0" applyFont="1" applyFill="1" applyBorder="1" applyAlignment="1">
      <alignment horizontal="center"/>
    </xf>
    <xf numFmtId="0" fontId="6" fillId="2" borderId="7" xfId="0" applyFont="1" applyFill="1" applyBorder="1" applyAlignment="1">
      <alignment horizontal="center"/>
    </xf>
    <xf numFmtId="3" fontId="6" fillId="2" borderId="8" xfId="0" applyNumberFormat="1" applyFont="1" applyFill="1" applyBorder="1" applyAlignment="1">
      <alignment horizontal="center"/>
    </xf>
    <xf numFmtId="0" fontId="6" fillId="2" borderId="0" xfId="0" applyFont="1" applyFill="1" applyAlignment="1">
      <alignment horizontal="center"/>
    </xf>
    <xf numFmtId="0" fontId="7" fillId="2" borderId="0" xfId="0" applyFont="1" applyFill="1"/>
    <xf numFmtId="0" fontId="5" fillId="2" borderId="0" xfId="0" applyFont="1" applyFill="1" applyBorder="1"/>
    <xf numFmtId="0" fontId="5" fillId="2" borderId="1" xfId="0" applyFont="1" applyFill="1" applyBorder="1"/>
    <xf numFmtId="0" fontId="5" fillId="2" borderId="2" xfId="0" applyFont="1" applyFill="1" applyBorder="1"/>
    <xf numFmtId="0" fontId="5" fillId="2" borderId="2" xfId="0" applyFont="1" applyFill="1" applyBorder="1" applyAlignment="1">
      <alignment horizontal="center"/>
    </xf>
    <xf numFmtId="0" fontId="5" fillId="2" borderId="8" xfId="0" applyFont="1" applyFill="1" applyBorder="1"/>
    <xf numFmtId="0" fontId="5" fillId="2" borderId="0" xfId="0" applyFont="1" applyFill="1" applyAlignment="1">
      <alignment horizontal="center"/>
    </xf>
    <xf numFmtId="3" fontId="5" fillId="2" borderId="0" xfId="0" applyNumberFormat="1" applyFont="1" applyFill="1"/>
    <xf numFmtId="3" fontId="5" fillId="2" borderId="1" xfId="0" applyNumberFormat="1" applyFont="1" applyFill="1" applyBorder="1"/>
    <xf numFmtId="3" fontId="5" fillId="2" borderId="7" xfId="0" applyNumberFormat="1" applyFont="1" applyFill="1" applyBorder="1"/>
    <xf numFmtId="3" fontId="6" fillId="2" borderId="0" xfId="0" applyNumberFormat="1" applyFont="1" applyFill="1" applyAlignment="1">
      <alignment horizontal="center"/>
    </xf>
    <xf numFmtId="3" fontId="5" fillId="2" borderId="0" xfId="0" applyNumberFormat="1" applyFont="1" applyFill="1" applyAlignment="1">
      <alignment horizontal="left"/>
    </xf>
    <xf numFmtId="0" fontId="5" fillId="2" borderId="0" xfId="0" applyFont="1" applyFill="1" applyBorder="1" applyAlignment="1">
      <alignment horizontal="center"/>
    </xf>
    <xf numFmtId="3" fontId="6" fillId="2" borderId="45" xfId="0" applyNumberFormat="1" applyFont="1" applyFill="1" applyBorder="1" applyAlignment="1">
      <alignment horizontal="center"/>
    </xf>
    <xf numFmtId="3" fontId="6" fillId="2" borderId="46" xfId="0" applyNumberFormat="1" applyFont="1" applyFill="1" applyBorder="1" applyAlignment="1">
      <alignment horizontal="center"/>
    </xf>
    <xf numFmtId="3" fontId="6" fillId="2" borderId="47" xfId="0" applyNumberFormat="1" applyFont="1" applyFill="1" applyBorder="1" applyAlignment="1">
      <alignment horizontal="center"/>
    </xf>
    <xf numFmtId="3" fontId="6" fillId="2" borderId="48" xfId="0" applyNumberFormat="1" applyFont="1" applyFill="1" applyBorder="1" applyAlignment="1">
      <alignment horizontal="center"/>
    </xf>
    <xf numFmtId="3" fontId="6" fillId="2" borderId="49" xfId="0" applyNumberFormat="1" applyFont="1" applyFill="1" applyBorder="1" applyAlignment="1">
      <alignment horizontal="center"/>
    </xf>
    <xf numFmtId="3" fontId="6" fillId="2" borderId="50" xfId="0" applyNumberFormat="1" applyFont="1" applyFill="1" applyBorder="1" applyAlignment="1">
      <alignment horizontal="center"/>
    </xf>
    <xf numFmtId="3" fontId="5" fillId="2" borderId="48" xfId="0" applyNumberFormat="1" applyFont="1" applyFill="1" applyBorder="1"/>
    <xf numFmtId="3" fontId="5" fillId="2" borderId="49" xfId="0" applyNumberFormat="1" applyFont="1" applyFill="1" applyBorder="1"/>
    <xf numFmtId="3" fontId="5" fillId="2" borderId="50" xfId="0" applyNumberFormat="1" applyFont="1" applyFill="1" applyBorder="1"/>
    <xf numFmtId="0" fontId="5" fillId="2" borderId="1" xfId="0" applyFont="1" applyFill="1" applyBorder="1" applyAlignment="1">
      <alignment horizontal="center"/>
    </xf>
    <xf numFmtId="0" fontId="7" fillId="2" borderId="52" xfId="0" applyFont="1" applyFill="1" applyBorder="1"/>
    <xf numFmtId="0" fontId="8" fillId="2" borderId="53" xfId="0" applyFont="1" applyFill="1" applyBorder="1" applyAlignment="1">
      <alignment horizontal="center"/>
    </xf>
    <xf numFmtId="0" fontId="8" fillId="2" borderId="54" xfId="0" applyFont="1" applyFill="1" applyBorder="1" applyAlignment="1">
      <alignment horizontal="center"/>
    </xf>
    <xf numFmtId="3" fontId="8" fillId="2" borderId="23" xfId="0" applyNumberFormat="1" applyFont="1" applyFill="1" applyBorder="1" applyAlignment="1">
      <alignment horizontal="center"/>
    </xf>
    <xf numFmtId="3" fontId="8" fillId="2" borderId="24" xfId="0" applyNumberFormat="1" applyFont="1" applyFill="1" applyBorder="1" applyAlignment="1">
      <alignment horizontal="center"/>
    </xf>
    <xf numFmtId="3" fontId="9" fillId="2" borderId="55" xfId="0" applyNumberFormat="1" applyFont="1" applyFill="1" applyBorder="1" applyAlignment="1">
      <alignment horizontal="center"/>
    </xf>
    <xf numFmtId="3" fontId="8" fillId="2" borderId="25" xfId="0" applyNumberFormat="1" applyFont="1" applyFill="1" applyBorder="1" applyAlignment="1">
      <alignment horizontal="center"/>
    </xf>
    <xf numFmtId="3" fontId="5" fillId="2" borderId="26" xfId="0" applyNumberFormat="1" applyFont="1" applyFill="1" applyBorder="1"/>
    <xf numFmtId="3" fontId="5" fillId="2" borderId="27" xfId="0" applyNumberFormat="1" applyFont="1" applyFill="1" applyBorder="1"/>
    <xf numFmtId="3" fontId="5" fillId="2" borderId="28" xfId="0" applyNumberFormat="1" applyFont="1" applyFill="1" applyBorder="1"/>
    <xf numFmtId="3" fontId="6" fillId="2" borderId="60" xfId="0" applyNumberFormat="1" applyFont="1" applyFill="1" applyBorder="1" applyAlignment="1">
      <alignment horizontal="center"/>
    </xf>
    <xf numFmtId="0" fontId="11" fillId="2" borderId="0" xfId="0" applyFont="1" applyFill="1"/>
    <xf numFmtId="0" fontId="12" fillId="2" borderId="65" xfId="0" applyFont="1" applyFill="1" applyBorder="1"/>
    <xf numFmtId="0" fontId="12" fillId="2" borderId="66" xfId="0" applyFont="1" applyFill="1" applyBorder="1" applyAlignment="1">
      <alignment horizontal="right"/>
    </xf>
    <xf numFmtId="0" fontId="14" fillId="2" borderId="66" xfId="0" applyFont="1" applyFill="1" applyBorder="1" applyAlignment="1"/>
    <xf numFmtId="0" fontId="14" fillId="2" borderId="67" xfId="0" applyFont="1" applyFill="1" applyBorder="1" applyAlignment="1"/>
    <xf numFmtId="0" fontId="12" fillId="2" borderId="0" xfId="0" applyFont="1" applyFill="1"/>
    <xf numFmtId="0" fontId="10"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99" xfId="0" applyFont="1" applyFill="1" applyBorder="1" applyAlignment="1">
      <alignment horizontal="center" vertical="center"/>
    </xf>
    <xf numFmtId="49" fontId="11" fillId="2" borderId="101" xfId="0" applyNumberFormat="1" applyFont="1" applyFill="1" applyBorder="1" applyAlignment="1">
      <alignment vertical="center"/>
    </xf>
    <xf numFmtId="49" fontId="10" fillId="2" borderId="96" xfId="0" applyNumberFormat="1" applyFont="1" applyFill="1" applyBorder="1" applyAlignment="1">
      <alignment horizontal="center" vertical="center"/>
    </xf>
    <xf numFmtId="3" fontId="10" fillId="2" borderId="30" xfId="0" applyNumberFormat="1" applyFont="1" applyFill="1" applyBorder="1" applyAlignment="1">
      <alignment horizontal="center" vertical="center"/>
    </xf>
    <xf numFmtId="49" fontId="11" fillId="2" borderId="56" xfId="0" applyNumberFormat="1" applyFont="1" applyFill="1" applyBorder="1" applyAlignment="1">
      <alignment vertical="center"/>
    </xf>
    <xf numFmtId="49" fontId="10" fillId="2" borderId="97" xfId="0" applyNumberFormat="1" applyFont="1" applyFill="1" applyBorder="1" applyAlignment="1">
      <alignment horizontal="center" vertical="center"/>
    </xf>
    <xf numFmtId="3" fontId="10" fillId="2" borderId="28" xfId="0" applyNumberFormat="1" applyFont="1" applyFill="1" applyBorder="1" applyAlignment="1">
      <alignment horizontal="center" vertical="center"/>
    </xf>
    <xf numFmtId="49" fontId="11" fillId="2" borderId="102" xfId="0" applyNumberFormat="1" applyFont="1" applyFill="1" applyBorder="1" applyAlignment="1">
      <alignment vertical="center"/>
    </xf>
    <xf numFmtId="49" fontId="10" fillId="2" borderId="98" xfId="0" applyNumberFormat="1" applyFont="1" applyFill="1" applyBorder="1" applyAlignment="1">
      <alignment horizontal="center" vertical="center"/>
    </xf>
    <xf numFmtId="3" fontId="10" fillId="2" borderId="35" xfId="0" applyNumberFormat="1" applyFont="1" applyFill="1" applyBorder="1" applyAlignment="1">
      <alignment horizontal="center" vertical="center"/>
    </xf>
    <xf numFmtId="49" fontId="10" fillId="2" borderId="103" xfId="0" applyNumberFormat="1" applyFont="1" applyFill="1" applyBorder="1" applyAlignment="1">
      <alignment vertical="center"/>
    </xf>
    <xf numFmtId="49" fontId="10" fillId="2" borderId="61" xfId="0" applyNumberFormat="1" applyFont="1" applyFill="1" applyBorder="1" applyAlignment="1">
      <alignment horizontal="center" vertical="center"/>
    </xf>
    <xf numFmtId="3" fontId="10" fillId="2" borderId="37" xfId="0" applyNumberFormat="1" applyFont="1" applyFill="1" applyBorder="1" applyAlignment="1">
      <alignment horizontal="center" vertical="center"/>
    </xf>
    <xf numFmtId="49" fontId="10" fillId="2" borderId="3" xfId="0" applyNumberFormat="1" applyFont="1" applyFill="1" applyBorder="1" applyAlignment="1">
      <alignment vertical="center"/>
    </xf>
    <xf numFmtId="49" fontId="10" fillId="2" borderId="99" xfId="0" applyNumberFormat="1" applyFont="1" applyFill="1" applyBorder="1" applyAlignment="1">
      <alignment horizontal="center" vertical="center"/>
    </xf>
    <xf numFmtId="3" fontId="10" fillId="2" borderId="40" xfId="0" applyNumberFormat="1" applyFont="1" applyFill="1" applyBorder="1" applyAlignment="1">
      <alignment horizontal="center" vertical="center"/>
    </xf>
    <xf numFmtId="0" fontId="16" fillId="2" borderId="66" xfId="0" applyFont="1" applyFill="1" applyBorder="1" applyAlignment="1">
      <alignment horizontal="left"/>
    </xf>
    <xf numFmtId="0" fontId="11" fillId="2" borderId="0" xfId="0" applyFont="1" applyFill="1" applyAlignment="1">
      <alignment horizontal="left"/>
    </xf>
    <xf numFmtId="0" fontId="5" fillId="2" borderId="57" xfId="0" applyFont="1" applyFill="1" applyBorder="1" applyProtection="1">
      <protection locked="0"/>
    </xf>
    <xf numFmtId="0" fontId="5" fillId="2" borderId="58" xfId="0" applyFont="1" applyFill="1" applyBorder="1" applyProtection="1">
      <protection locked="0"/>
    </xf>
    <xf numFmtId="0" fontId="5" fillId="2" borderId="59" xfId="0" applyFont="1" applyFill="1" applyBorder="1" applyAlignment="1" applyProtection="1">
      <alignment horizontal="center"/>
      <protection locked="0"/>
    </xf>
    <xf numFmtId="3" fontId="5" fillId="2" borderId="26" xfId="0" applyNumberFormat="1" applyFont="1" applyFill="1" applyBorder="1" applyProtection="1">
      <protection locked="0"/>
    </xf>
    <xf numFmtId="3" fontId="5" fillId="2" borderId="27" xfId="0" applyNumberFormat="1" applyFont="1" applyFill="1" applyBorder="1" applyProtection="1">
      <protection locked="0"/>
    </xf>
    <xf numFmtId="0" fontId="9" fillId="2" borderId="51" xfId="0" applyFont="1" applyFill="1" applyBorder="1" applyAlignment="1">
      <alignment horizontal="center"/>
    </xf>
    <xf numFmtId="0" fontId="6" fillId="2" borderId="56" xfId="0" applyFont="1" applyFill="1" applyBorder="1" applyAlignment="1">
      <alignment horizontal="center"/>
    </xf>
    <xf numFmtId="0" fontId="6" fillId="2" borderId="49" xfId="0" applyFont="1" applyFill="1" applyBorder="1" applyAlignment="1">
      <alignment horizontal="center"/>
    </xf>
    <xf numFmtId="0" fontId="9" fillId="2" borderId="24" xfId="0" applyFont="1" applyFill="1" applyBorder="1" applyAlignment="1">
      <alignment horizontal="center"/>
    </xf>
    <xf numFmtId="0" fontId="8" fillId="2" borderId="24" xfId="0" applyFont="1" applyFill="1" applyBorder="1" applyAlignment="1">
      <alignment horizontal="center"/>
    </xf>
    <xf numFmtId="164" fontId="6" fillId="2" borderId="27" xfId="0" applyNumberFormat="1" applyFont="1" applyFill="1" applyBorder="1" applyAlignment="1" applyProtection="1">
      <alignment horizontal="center"/>
      <protection locked="0"/>
    </xf>
    <xf numFmtId="0" fontId="5" fillId="2" borderId="27" xfId="0" applyFont="1" applyFill="1" applyBorder="1" applyAlignment="1" applyProtection="1">
      <alignment horizontal="center"/>
      <protection locked="0"/>
    </xf>
    <xf numFmtId="164" fontId="6" fillId="2" borderId="115" xfId="0" applyNumberFormat="1" applyFont="1" applyFill="1" applyBorder="1" applyAlignment="1" applyProtection="1">
      <alignment horizontal="center"/>
      <protection locked="0"/>
    </xf>
    <xf numFmtId="0" fontId="5" fillId="2" borderId="115" xfId="0" applyFont="1" applyFill="1" applyBorder="1" applyAlignment="1" applyProtection="1">
      <alignment horizontal="center"/>
      <protection locked="0"/>
    </xf>
    <xf numFmtId="0" fontId="5" fillId="2" borderId="0" xfId="0" applyFont="1" applyFill="1" applyBorder="1" applyProtection="1"/>
    <xf numFmtId="0" fontId="5" fillId="2" borderId="0" xfId="0" applyFont="1" applyFill="1" applyBorder="1" applyAlignment="1" applyProtection="1">
      <alignment horizontal="center"/>
    </xf>
    <xf numFmtId="3" fontId="5" fillId="2" borderId="0" xfId="0" applyNumberFormat="1" applyFont="1" applyFill="1" applyBorder="1" applyProtection="1"/>
    <xf numFmtId="3" fontId="6" fillId="2" borderId="0" xfId="0" applyNumberFormat="1" applyFont="1" applyFill="1" applyBorder="1" applyAlignment="1" applyProtection="1">
      <alignment horizontal="center"/>
    </xf>
    <xf numFmtId="0" fontId="5" fillId="2" borderId="0" xfId="0" applyFont="1" applyFill="1" applyProtection="1"/>
    <xf numFmtId="3" fontId="6" fillId="2" borderId="15" xfId="0" applyNumberFormat="1" applyFont="1" applyFill="1" applyBorder="1" applyAlignment="1" applyProtection="1">
      <alignment horizontal="center"/>
    </xf>
    <xf numFmtId="0" fontId="4" fillId="2" borderId="4" xfId="0" applyFont="1" applyFill="1" applyBorder="1" applyProtection="1"/>
    <xf numFmtId="3" fontId="6" fillId="2" borderId="16" xfId="0" applyNumberFormat="1" applyFont="1" applyFill="1" applyBorder="1" applyAlignment="1" applyProtection="1">
      <alignment horizontal="center"/>
    </xf>
    <xf numFmtId="0" fontId="6" fillId="2" borderId="1" xfId="0" applyFont="1" applyFill="1" applyBorder="1" applyAlignment="1" applyProtection="1">
      <alignment horizontal="center"/>
    </xf>
    <xf numFmtId="0" fontId="6" fillId="2" borderId="49" xfId="0" applyFont="1" applyFill="1" applyBorder="1" applyAlignment="1" applyProtection="1">
      <alignment horizontal="center"/>
    </xf>
    <xf numFmtId="0" fontId="6" fillId="2" borderId="7" xfId="0" applyFont="1" applyFill="1" applyBorder="1" applyAlignment="1" applyProtection="1">
      <alignment horizontal="center"/>
    </xf>
    <xf numFmtId="3" fontId="6" fillId="2" borderId="45" xfId="0" applyNumberFormat="1" applyFont="1" applyFill="1" applyBorder="1" applyAlignment="1" applyProtection="1">
      <alignment horizontal="center"/>
    </xf>
    <xf numFmtId="3" fontId="6" fillId="2" borderId="46" xfId="0" applyNumberFormat="1" applyFont="1" applyFill="1" applyBorder="1" applyAlignment="1" applyProtection="1">
      <alignment horizontal="center"/>
    </xf>
    <xf numFmtId="0" fontId="6" fillId="2" borderId="2" xfId="0" applyFont="1" applyFill="1" applyBorder="1" applyAlignment="1" applyProtection="1">
      <alignment horizontal="center"/>
    </xf>
    <xf numFmtId="0" fontId="6" fillId="2" borderId="11" xfId="0" applyFont="1" applyFill="1" applyBorder="1" applyAlignment="1" applyProtection="1">
      <alignment horizontal="center"/>
    </xf>
    <xf numFmtId="0" fontId="6" fillId="2" borderId="12" xfId="0" applyFont="1" applyFill="1" applyBorder="1" applyAlignment="1" applyProtection="1">
      <alignment horizontal="center"/>
    </xf>
    <xf numFmtId="3" fontId="6" fillId="2" borderId="48" xfId="0" applyNumberFormat="1" applyFont="1" applyFill="1" applyBorder="1" applyAlignment="1" applyProtection="1">
      <alignment horizontal="center"/>
    </xf>
    <xf numFmtId="3" fontId="6" fillId="2" borderId="49" xfId="0" applyNumberFormat="1" applyFont="1" applyFill="1" applyBorder="1" applyAlignment="1" applyProtection="1">
      <alignment horizontal="center"/>
    </xf>
    <xf numFmtId="3" fontId="6" fillId="2" borderId="50" xfId="0" applyNumberFormat="1" applyFont="1" applyFill="1" applyBorder="1" applyAlignment="1" applyProtection="1">
      <alignment horizontal="center"/>
    </xf>
    <xf numFmtId="3" fontId="6" fillId="2" borderId="8" xfId="0" applyNumberFormat="1" applyFont="1" applyFill="1" applyBorder="1" applyAlignment="1" applyProtection="1">
      <alignment horizontal="center"/>
    </xf>
    <xf numFmtId="0" fontId="6" fillId="2" borderId="0" xfId="0" applyFont="1" applyFill="1" applyAlignment="1" applyProtection="1">
      <alignment horizontal="center"/>
    </xf>
    <xf numFmtId="0" fontId="9" fillId="2" borderId="51" xfId="0" applyFont="1" applyFill="1" applyBorder="1" applyAlignment="1" applyProtection="1">
      <alignment horizontal="center"/>
    </xf>
    <xf numFmtId="0" fontId="9" fillId="2" borderId="24" xfId="0" applyFont="1" applyFill="1" applyBorder="1" applyAlignment="1" applyProtection="1">
      <alignment horizontal="center"/>
    </xf>
    <xf numFmtId="0" fontId="8" fillId="2" borderId="24" xfId="0" applyFont="1" applyFill="1" applyBorder="1" applyAlignment="1" applyProtection="1">
      <alignment horizontal="center"/>
    </xf>
    <xf numFmtId="3" fontId="8" fillId="2" borderId="23" xfId="0" applyNumberFormat="1" applyFont="1" applyFill="1" applyBorder="1" applyAlignment="1" applyProtection="1">
      <alignment horizontal="center"/>
    </xf>
    <xf numFmtId="3" fontId="8" fillId="2" borderId="24" xfId="0" applyNumberFormat="1" applyFont="1" applyFill="1" applyBorder="1" applyAlignment="1" applyProtection="1">
      <alignment horizontal="center"/>
    </xf>
    <xf numFmtId="3" fontId="9" fillId="2" borderId="55" xfId="0" applyNumberFormat="1" applyFont="1" applyFill="1" applyBorder="1" applyAlignment="1" applyProtection="1">
      <alignment horizontal="center"/>
    </xf>
    <xf numFmtId="3" fontId="8" fillId="2" borderId="25" xfId="0" applyNumberFormat="1" applyFont="1" applyFill="1" applyBorder="1" applyAlignment="1" applyProtection="1">
      <alignment horizontal="center"/>
    </xf>
    <xf numFmtId="0" fontId="7" fillId="2" borderId="0" xfId="0" applyFont="1" applyFill="1" applyProtection="1"/>
    <xf numFmtId="0" fontId="6" fillId="2" borderId="56" xfId="0" applyFont="1" applyFill="1" applyBorder="1" applyAlignment="1" applyProtection="1">
      <alignment horizontal="center"/>
    </xf>
    <xf numFmtId="3" fontId="6" fillId="2" borderId="60" xfId="0" applyNumberFormat="1" applyFont="1" applyFill="1" applyBorder="1" applyAlignment="1" applyProtection="1">
      <alignment horizontal="center"/>
    </xf>
    <xf numFmtId="3" fontId="5" fillId="2" borderId="26" xfId="0" applyNumberFormat="1" applyFont="1" applyFill="1" applyBorder="1" applyProtection="1"/>
    <xf numFmtId="3" fontId="5" fillId="2" borderId="28" xfId="0" applyNumberFormat="1" applyFont="1" applyFill="1" applyBorder="1" applyProtection="1"/>
    <xf numFmtId="3" fontId="5" fillId="2" borderId="27" xfId="0" applyNumberFormat="1" applyFont="1" applyFill="1" applyBorder="1" applyProtection="1"/>
    <xf numFmtId="0" fontId="5" fillId="2" borderId="1" xfId="0" applyFont="1" applyFill="1" applyBorder="1" applyAlignment="1" applyProtection="1">
      <alignment horizontal="center"/>
    </xf>
    <xf numFmtId="0" fontId="5" fillId="2" borderId="49" xfId="0" applyFont="1" applyFill="1" applyBorder="1" applyProtection="1"/>
    <xf numFmtId="0" fontId="5" fillId="2" borderId="2" xfId="0" applyFont="1" applyFill="1" applyBorder="1" applyProtection="1"/>
    <xf numFmtId="0" fontId="5" fillId="2" borderId="2" xfId="0" applyFont="1" applyFill="1" applyBorder="1" applyAlignment="1" applyProtection="1">
      <alignment horizontal="center"/>
    </xf>
    <xf numFmtId="3" fontId="5" fillId="2" borderId="48" xfId="0" applyNumberFormat="1" applyFont="1" applyFill="1" applyBorder="1" applyProtection="1"/>
    <xf numFmtId="3" fontId="5" fillId="2" borderId="49" xfId="0" applyNumberFormat="1" applyFont="1" applyFill="1" applyBorder="1" applyProtection="1"/>
    <xf numFmtId="3" fontId="5" fillId="2" borderId="50" xfId="0" applyNumberFormat="1" applyFont="1" applyFill="1" applyBorder="1" applyProtection="1"/>
    <xf numFmtId="0" fontId="5" fillId="2" borderId="8" xfId="0" applyFont="1" applyFill="1" applyBorder="1" applyProtection="1"/>
    <xf numFmtId="0" fontId="5" fillId="2" borderId="0" xfId="0" applyFont="1" applyFill="1" applyAlignment="1" applyProtection="1">
      <alignment horizontal="center"/>
    </xf>
    <xf numFmtId="3" fontId="5" fillId="2" borderId="0" xfId="0" applyNumberFormat="1" applyFont="1" applyFill="1" applyProtection="1"/>
    <xf numFmtId="3" fontId="5" fillId="2" borderId="1" xfId="0" applyNumberFormat="1" applyFont="1" applyFill="1" applyBorder="1" applyProtection="1"/>
    <xf numFmtId="3" fontId="5" fillId="2" borderId="7" xfId="0" applyNumberFormat="1" applyFont="1" applyFill="1" applyBorder="1" applyProtection="1"/>
    <xf numFmtId="0" fontId="5" fillId="2" borderId="1" xfId="0" applyFont="1" applyFill="1" applyBorder="1" applyProtection="1"/>
    <xf numFmtId="3" fontId="6" fillId="2" borderId="47"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0" fontId="6" fillId="2" borderId="15" xfId="0" applyFont="1" applyFill="1" applyBorder="1" applyAlignment="1" applyProtection="1">
      <alignment horizontal="center"/>
    </xf>
    <xf numFmtId="3" fontId="5" fillId="2" borderId="20" xfId="0" applyNumberFormat="1" applyFont="1" applyFill="1" applyBorder="1" applyAlignment="1" applyProtection="1">
      <alignment horizontal="center"/>
    </xf>
    <xf numFmtId="3" fontId="5" fillId="2" borderId="20" xfId="0" applyNumberFormat="1" applyFont="1" applyFill="1" applyBorder="1" applyAlignment="1" applyProtection="1">
      <alignment horizontal="center"/>
      <protection locked="0"/>
    </xf>
    <xf numFmtId="0" fontId="4" fillId="2" borderId="3" xfId="0" applyFont="1" applyFill="1" applyBorder="1" applyProtection="1"/>
    <xf numFmtId="0" fontId="7" fillId="2" borderId="52" xfId="0" applyFont="1" applyFill="1" applyBorder="1" applyProtection="1"/>
    <xf numFmtId="0" fontId="8" fillId="2" borderId="53" xfId="0" applyFont="1" applyFill="1" applyBorder="1" applyAlignment="1" applyProtection="1">
      <alignment horizontal="center"/>
    </xf>
    <xf numFmtId="0" fontId="8" fillId="2" borderId="54" xfId="0" applyFont="1" applyFill="1" applyBorder="1" applyAlignment="1" applyProtection="1">
      <alignment horizontal="center"/>
    </xf>
    <xf numFmtId="3" fontId="7" fillId="2" borderId="25" xfId="0" applyNumberFormat="1" applyFont="1" applyFill="1" applyBorder="1" applyProtection="1"/>
    <xf numFmtId="164" fontId="6" fillId="2" borderId="27" xfId="0" applyNumberFormat="1" applyFont="1" applyFill="1" applyBorder="1" applyAlignment="1" applyProtection="1">
      <alignment horizontal="center"/>
    </xf>
    <xf numFmtId="0" fontId="5" fillId="2" borderId="27" xfId="0" applyFont="1" applyFill="1" applyBorder="1" applyAlignment="1" applyProtection="1">
      <alignment horizontal="center"/>
    </xf>
    <xf numFmtId="0" fontId="5" fillId="2" borderId="57" xfId="0" applyFont="1" applyFill="1" applyBorder="1" applyProtection="1"/>
    <xf numFmtId="0" fontId="5" fillId="2" borderId="58" xfId="0" applyFont="1" applyFill="1" applyBorder="1" applyProtection="1"/>
    <xf numFmtId="0" fontId="5" fillId="2" borderId="59" xfId="0" applyFont="1" applyFill="1" applyBorder="1" applyAlignment="1" applyProtection="1">
      <alignment horizontal="center"/>
    </xf>
    <xf numFmtId="0" fontId="6" fillId="3" borderId="49" xfId="0" applyFont="1" applyFill="1" applyBorder="1" applyAlignment="1">
      <alignment horizontal="center"/>
    </xf>
    <xf numFmtId="0" fontId="6" fillId="3" borderId="2" xfId="0" applyFont="1" applyFill="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3" fontId="6" fillId="3" borderId="48" xfId="0" applyNumberFormat="1" applyFont="1" applyFill="1" applyBorder="1" applyAlignment="1">
      <alignment horizontal="center"/>
    </xf>
    <xf numFmtId="3" fontId="6" fillId="3" borderId="49" xfId="0" applyNumberFormat="1" applyFont="1" applyFill="1" applyBorder="1" applyAlignment="1">
      <alignment horizontal="center"/>
    </xf>
    <xf numFmtId="3" fontId="7" fillId="3" borderId="25" xfId="0" applyNumberFormat="1" applyFont="1" applyFill="1" applyBorder="1" applyProtection="1">
      <protection locked="0"/>
    </xf>
    <xf numFmtId="4" fontId="5" fillId="2" borderId="26" xfId="0" applyNumberFormat="1" applyFont="1" applyFill="1" applyBorder="1" applyProtection="1">
      <protection locked="0"/>
    </xf>
    <xf numFmtId="4" fontId="5" fillId="2" borderId="27" xfId="0" applyNumberFormat="1" applyFont="1" applyFill="1" applyBorder="1" applyProtection="1">
      <protection locked="0"/>
    </xf>
    <xf numFmtId="4" fontId="5" fillId="2" borderId="28" xfId="0" applyNumberFormat="1" applyFont="1" applyFill="1" applyBorder="1"/>
    <xf numFmtId="4" fontId="5" fillId="2" borderId="48" xfId="0" applyNumberFormat="1" applyFont="1" applyFill="1" applyBorder="1"/>
    <xf numFmtId="4" fontId="5" fillId="2" borderId="49" xfId="0" applyNumberFormat="1" applyFont="1" applyFill="1" applyBorder="1"/>
    <xf numFmtId="4" fontId="5" fillId="2" borderId="50" xfId="0" applyNumberFormat="1" applyFont="1" applyFill="1" applyBorder="1"/>
    <xf numFmtId="4" fontId="5" fillId="2" borderId="7" xfId="0" applyNumberFormat="1" applyFont="1" applyFill="1" applyBorder="1"/>
    <xf numFmtId="0" fontId="0" fillId="2" borderId="0" xfId="0" applyFill="1"/>
    <xf numFmtId="0" fontId="14" fillId="2" borderId="116" xfId="0" applyFont="1" applyFill="1" applyBorder="1" applyAlignment="1">
      <alignment horizontal="center" vertical="center"/>
    </xf>
    <xf numFmtId="0" fontId="14" fillId="2" borderId="117" xfId="0" applyFont="1" applyFill="1" applyBorder="1" applyAlignment="1">
      <alignment horizontal="center" vertical="center"/>
    </xf>
    <xf numFmtId="4" fontId="7" fillId="3" borderId="25" xfId="0" applyNumberFormat="1" applyFont="1" applyFill="1" applyBorder="1" applyProtection="1">
      <protection locked="0"/>
    </xf>
    <xf numFmtId="0" fontId="20" fillId="4" borderId="0" xfId="2" applyFill="1" applyProtection="1"/>
    <xf numFmtId="0" fontId="20" fillId="4" borderId="16" xfId="2" applyFill="1" applyBorder="1" applyAlignment="1" applyProtection="1">
      <alignment horizontal="left" vertical="center"/>
    </xf>
    <xf numFmtId="0" fontId="20" fillId="2" borderId="0" xfId="2" applyFill="1" applyProtection="1"/>
    <xf numFmtId="3" fontId="20" fillId="2" borderId="108" xfId="2" applyNumberFormat="1" applyFont="1" applyFill="1" applyBorder="1" applyAlignment="1" applyProtection="1">
      <alignment horizontal="center" vertical="center"/>
    </xf>
    <xf numFmtId="0" fontId="20" fillId="4" borderId="88" xfId="2" applyFill="1" applyBorder="1" applyAlignment="1" applyProtection="1">
      <alignment vertical="center"/>
    </xf>
    <xf numFmtId="0" fontId="20" fillId="4" borderId="76" xfId="2" applyFill="1" applyBorder="1" applyAlignment="1" applyProtection="1">
      <alignment vertical="center"/>
    </xf>
    <xf numFmtId="0" fontId="20" fillId="4" borderId="123" xfId="2" applyFill="1" applyBorder="1" applyAlignment="1" applyProtection="1">
      <alignment vertical="center"/>
    </xf>
    <xf numFmtId="0" fontId="20" fillId="4" borderId="124" xfId="2" applyFill="1" applyBorder="1" applyAlignment="1" applyProtection="1">
      <alignment vertical="center"/>
    </xf>
    <xf numFmtId="0" fontId="20" fillId="4" borderId="139" xfId="2" applyFill="1" applyBorder="1" applyAlignment="1" applyProtection="1">
      <alignment vertical="center"/>
    </xf>
    <xf numFmtId="3" fontId="20" fillId="2" borderId="124" xfId="2" applyNumberFormat="1" applyFont="1" applyFill="1" applyBorder="1" applyAlignment="1" applyProtection="1">
      <alignment horizontal="center" vertical="center"/>
    </xf>
    <xf numFmtId="3" fontId="20" fillId="2" borderId="61" xfId="2" applyNumberFormat="1" applyFont="1" applyFill="1" applyBorder="1" applyAlignment="1" applyProtection="1">
      <alignment horizontal="center" vertical="center"/>
    </xf>
    <xf numFmtId="0" fontId="20" fillId="2" borderId="0" xfId="2" applyFill="1" applyBorder="1" applyAlignment="1" applyProtection="1">
      <alignment vertical="center"/>
    </xf>
    <xf numFmtId="0" fontId="17" fillId="2" borderId="0" xfId="0" applyFont="1" applyFill="1" applyBorder="1" applyAlignment="1"/>
    <xf numFmtId="0" fontId="54" fillId="4" borderId="0" xfId="2" applyFont="1" applyFill="1" applyBorder="1" applyAlignment="1" applyProtection="1">
      <alignment horizontal="right" vertical="center"/>
    </xf>
    <xf numFmtId="0" fontId="56" fillId="4" borderId="0" xfId="2" applyFont="1" applyFill="1" applyBorder="1" applyAlignment="1" applyProtection="1">
      <alignment horizontal="right" vertical="center"/>
    </xf>
    <xf numFmtId="0" fontId="54" fillId="2" borderId="0" xfId="2" applyFont="1" applyFill="1" applyBorder="1" applyAlignment="1" applyProtection="1">
      <alignment vertical="center"/>
    </xf>
    <xf numFmtId="0" fontId="20" fillId="4" borderId="0" xfId="2" applyFill="1" applyBorder="1" applyAlignment="1" applyProtection="1">
      <alignment vertical="center"/>
    </xf>
    <xf numFmtId="49" fontId="20" fillId="4" borderId="0" xfId="2" applyNumberFormat="1" applyFill="1" applyBorder="1" applyAlignment="1" applyProtection="1">
      <alignment vertical="center"/>
    </xf>
    <xf numFmtId="49" fontId="57" fillId="4" borderId="0" xfId="2" applyNumberFormat="1" applyFont="1" applyFill="1" applyBorder="1" applyAlignment="1" applyProtection="1">
      <alignment vertical="center"/>
    </xf>
    <xf numFmtId="0" fontId="57" fillId="4" borderId="0" xfId="2" applyFont="1" applyFill="1" applyBorder="1" applyAlignment="1" applyProtection="1">
      <alignment horizontal="left" vertical="center"/>
    </xf>
    <xf numFmtId="0" fontId="58" fillId="4" borderId="0" xfId="2" applyFont="1" applyFill="1" applyBorder="1" applyAlignment="1" applyProtection="1">
      <alignment horizontal="left" vertical="center"/>
    </xf>
    <xf numFmtId="0" fontId="38" fillId="2" borderId="108" xfId="2" applyFont="1" applyFill="1" applyBorder="1" applyAlignment="1" applyProtection="1">
      <alignment horizontal="center" vertical="center"/>
    </xf>
    <xf numFmtId="0" fontId="23" fillId="2" borderId="103" xfId="2" applyFont="1" applyFill="1" applyBorder="1" applyAlignment="1" applyProtection="1">
      <alignment horizontal="center" vertical="center"/>
    </xf>
    <xf numFmtId="0" fontId="23" fillId="2" borderId="145" xfId="2" applyFont="1" applyFill="1" applyBorder="1" applyAlignment="1" applyProtection="1">
      <alignment horizontal="center" vertical="center"/>
    </xf>
    <xf numFmtId="3" fontId="20" fillId="2" borderId="130" xfId="2" applyNumberFormat="1" applyFont="1" applyFill="1" applyBorder="1" applyAlignment="1" applyProtection="1">
      <alignment horizontal="center" vertical="center"/>
    </xf>
    <xf numFmtId="3" fontId="20" fillId="2" borderId="120" xfId="2" applyNumberFormat="1" applyFont="1" applyFill="1" applyBorder="1" applyAlignment="1" applyProtection="1">
      <alignment horizontal="center" vertical="center"/>
    </xf>
    <xf numFmtId="3" fontId="20" fillId="2" borderId="131" xfId="2" applyNumberFormat="1" applyFont="1" applyFill="1" applyBorder="1" applyAlignment="1" applyProtection="1">
      <alignment horizontal="center" vertical="center"/>
    </xf>
    <xf numFmtId="0" fontId="26" fillId="2" borderId="103" xfId="2" applyFont="1" applyFill="1" applyBorder="1" applyAlignment="1" applyProtection="1">
      <alignment horizontal="center" vertical="center"/>
    </xf>
    <xf numFmtId="3" fontId="20" fillId="2" borderId="64" xfId="2" applyNumberFormat="1" applyFont="1" applyFill="1" applyBorder="1" applyAlignment="1" applyProtection="1">
      <alignment horizontal="center" vertical="center"/>
    </xf>
    <xf numFmtId="0" fontId="10" fillId="2" borderId="61" xfId="2" applyFont="1" applyFill="1" applyBorder="1" applyAlignment="1" applyProtection="1">
      <alignment horizontal="center" vertical="center"/>
    </xf>
    <xf numFmtId="0" fontId="50" fillId="2" borderId="0" xfId="2" applyFont="1" applyFill="1" applyAlignment="1" applyProtection="1">
      <alignment vertical="center"/>
    </xf>
    <xf numFmtId="0" fontId="20" fillId="2" borderId="0" xfId="2" applyFont="1" applyFill="1" applyAlignment="1" applyProtection="1">
      <alignment vertical="center"/>
    </xf>
    <xf numFmtId="0" fontId="26" fillId="2" borderId="0" xfId="2" applyFont="1" applyFill="1" applyAlignment="1" applyProtection="1">
      <alignment vertical="center"/>
    </xf>
    <xf numFmtId="0" fontId="20" fillId="4" borderId="0" xfId="2" applyFill="1" applyAlignment="1" applyProtection="1">
      <alignment horizontal="right" vertical="center"/>
    </xf>
    <xf numFmtId="0" fontId="20" fillId="2" borderId="0" xfId="2" applyFont="1" applyFill="1" applyProtection="1"/>
    <xf numFmtId="0" fontId="27" fillId="2" borderId="0" xfId="2" applyFont="1" applyFill="1" applyProtection="1"/>
    <xf numFmtId="0" fontId="26" fillId="2" borderId="140" xfId="2" applyFont="1" applyFill="1" applyBorder="1" applyAlignment="1" applyProtection="1">
      <alignment horizontal="center" vertical="center"/>
    </xf>
    <xf numFmtId="0" fontId="26" fillId="2" borderId="124" xfId="2" applyFont="1" applyFill="1" applyBorder="1" applyAlignment="1" applyProtection="1">
      <alignment horizontal="center" vertical="center"/>
    </xf>
    <xf numFmtId="0" fontId="23" fillId="2" borderId="9" xfId="2" applyFont="1" applyFill="1" applyBorder="1" applyAlignment="1" applyProtection="1">
      <alignment horizontal="center" vertical="center"/>
    </xf>
    <xf numFmtId="0" fontId="26" fillId="2" borderId="108" xfId="2" applyFont="1" applyFill="1" applyBorder="1" applyAlignment="1" applyProtection="1">
      <alignment vertical="center" wrapText="1" shrinkToFit="1"/>
    </xf>
    <xf numFmtId="3" fontId="20" fillId="2" borderId="133" xfId="2" applyNumberFormat="1" applyFont="1" applyFill="1" applyBorder="1" applyAlignment="1" applyProtection="1">
      <alignment horizontal="center" vertical="center"/>
    </xf>
    <xf numFmtId="0" fontId="20" fillId="2" borderId="125" xfId="2" applyFont="1" applyFill="1" applyBorder="1" applyAlignment="1" applyProtection="1">
      <alignment vertical="center"/>
    </xf>
    <xf numFmtId="0" fontId="26" fillId="2" borderId="112" xfId="2" applyFont="1" applyFill="1" applyBorder="1" applyAlignment="1" applyProtection="1">
      <alignment horizontal="center" vertical="center"/>
    </xf>
    <xf numFmtId="0" fontId="26" fillId="2" borderId="108" xfId="2" applyFont="1" applyFill="1" applyBorder="1" applyAlignment="1" applyProtection="1">
      <alignment vertical="center"/>
    </xf>
    <xf numFmtId="0" fontId="26" fillId="2" borderId="61" xfId="2" applyFont="1" applyFill="1" applyBorder="1" applyAlignment="1" applyProtection="1">
      <alignment vertical="center" wrapText="1"/>
    </xf>
    <xf numFmtId="0" fontId="26" fillId="2" borderId="108" xfId="2" applyFont="1" applyFill="1" applyBorder="1" applyAlignment="1" applyProtection="1">
      <alignment vertical="center" wrapText="1"/>
    </xf>
    <xf numFmtId="0" fontId="26" fillId="2" borderId="133" xfId="2" applyFont="1" applyFill="1" applyBorder="1" applyAlignment="1" applyProtection="1">
      <alignment vertical="center"/>
    </xf>
    <xf numFmtId="0" fontId="20" fillId="2" borderId="10" xfId="2" applyFont="1" applyFill="1" applyBorder="1" applyAlignment="1" applyProtection="1">
      <alignment vertical="center"/>
    </xf>
    <xf numFmtId="0" fontId="23" fillId="2" borderId="21" xfId="2" applyFont="1" applyFill="1" applyBorder="1" applyAlignment="1" applyProtection="1">
      <alignment horizontal="center" vertical="center"/>
    </xf>
    <xf numFmtId="0" fontId="26" fillId="2" borderId="127" xfId="2" applyFont="1" applyFill="1" applyBorder="1" applyAlignment="1" applyProtection="1">
      <alignment vertical="center" wrapText="1"/>
    </xf>
    <xf numFmtId="3" fontId="20" fillId="2" borderId="127" xfId="2" applyNumberFormat="1" applyFont="1" applyFill="1" applyBorder="1" applyAlignment="1" applyProtection="1">
      <alignment horizontal="center" vertical="center"/>
    </xf>
    <xf numFmtId="0" fontId="20" fillId="2" borderId="22" xfId="2" applyFont="1" applyFill="1" applyBorder="1" applyAlignment="1" applyProtection="1">
      <alignment vertical="center"/>
    </xf>
    <xf numFmtId="0" fontId="26" fillId="2" borderId="133" xfId="2" applyFont="1" applyFill="1" applyBorder="1" applyAlignment="1" applyProtection="1">
      <alignment vertical="center" wrapText="1"/>
    </xf>
    <xf numFmtId="9" fontId="20" fillId="2" borderId="127" xfId="2" applyNumberFormat="1" applyFont="1" applyFill="1" applyBorder="1" applyAlignment="1" applyProtection="1">
      <alignment horizontal="center" vertical="center"/>
    </xf>
    <xf numFmtId="0" fontId="23" fillId="2" borderId="95" xfId="2" applyFont="1" applyFill="1" applyBorder="1" applyAlignment="1" applyProtection="1">
      <alignment vertical="center" wrapText="1"/>
    </xf>
    <xf numFmtId="0" fontId="23" fillId="2" borderId="61" xfId="2" applyFont="1" applyFill="1" applyBorder="1" applyAlignment="1" applyProtection="1">
      <alignment vertical="center" wrapText="1"/>
    </xf>
    <xf numFmtId="9" fontId="20" fillId="2" borderId="108" xfId="2" applyNumberFormat="1" applyFont="1" applyFill="1" applyBorder="1" applyAlignment="1" applyProtection="1">
      <alignment horizontal="center" vertical="center"/>
    </xf>
    <xf numFmtId="0" fontId="23" fillId="2" borderId="130" xfId="2" applyFont="1" applyFill="1" applyBorder="1" applyAlignment="1" applyProtection="1">
      <alignment vertical="center" wrapText="1"/>
    </xf>
    <xf numFmtId="0" fontId="26" fillId="2" borderId="9" xfId="2" applyFont="1" applyFill="1" applyBorder="1" applyAlignment="1" applyProtection="1">
      <alignment horizontal="center" vertical="center"/>
    </xf>
    <xf numFmtId="0" fontId="23" fillId="2" borderId="133" xfId="2" applyFont="1" applyFill="1" applyBorder="1" applyAlignment="1" applyProtection="1">
      <alignment vertical="center" wrapText="1"/>
    </xf>
    <xf numFmtId="0" fontId="20" fillId="2" borderId="5" xfId="2" applyFont="1" applyFill="1" applyBorder="1" applyAlignment="1" applyProtection="1">
      <alignment vertical="center"/>
    </xf>
    <xf numFmtId="0" fontId="38" fillId="2" borderId="133" xfId="2" applyFont="1" applyFill="1" applyBorder="1" applyAlignment="1" applyProtection="1">
      <alignment horizontal="center" vertical="center"/>
    </xf>
    <xf numFmtId="0" fontId="38" fillId="2" borderId="125" xfId="2" applyFont="1" applyFill="1" applyBorder="1" applyAlignment="1" applyProtection="1">
      <alignment horizontal="center" vertical="center"/>
    </xf>
    <xf numFmtId="0" fontId="26" fillId="2" borderId="132" xfId="2" applyFont="1" applyFill="1" applyBorder="1" applyAlignment="1" applyProtection="1">
      <alignment horizontal="center" vertical="center"/>
    </xf>
    <xf numFmtId="0" fontId="20" fillId="2" borderId="123" xfId="2" applyFont="1" applyFill="1" applyBorder="1" applyAlignment="1" applyProtection="1">
      <alignment vertical="center"/>
    </xf>
    <xf numFmtId="0" fontId="26" fillId="2" borderId="126" xfId="2" applyFont="1" applyFill="1" applyBorder="1" applyAlignment="1" applyProtection="1">
      <alignment horizontal="center" vertical="center"/>
    </xf>
    <xf numFmtId="0" fontId="20" fillId="2" borderId="124" xfId="2" applyFont="1" applyFill="1" applyBorder="1" applyAlignment="1" applyProtection="1">
      <alignment vertical="center"/>
    </xf>
    <xf numFmtId="0" fontId="26" fillId="2" borderId="112" xfId="2" applyFont="1" applyFill="1" applyBorder="1" applyAlignment="1" applyProtection="1">
      <alignment horizontal="center" vertical="center" wrapText="1"/>
    </xf>
    <xf numFmtId="0" fontId="20" fillId="2" borderId="130" xfId="2" applyFill="1" applyBorder="1" applyAlignment="1" applyProtection="1">
      <alignment horizontal="center" vertical="center"/>
    </xf>
    <xf numFmtId="3" fontId="20" fillId="2" borderId="61" xfId="2" applyNumberFormat="1" applyFont="1" applyFill="1" applyBorder="1" applyAlignment="1" applyProtection="1">
      <alignment horizontal="center" vertical="center" wrapText="1"/>
    </xf>
    <xf numFmtId="3" fontId="20" fillId="2" borderId="108" xfId="2" applyNumberFormat="1" applyFont="1" applyFill="1" applyBorder="1" applyAlignment="1" applyProtection="1">
      <alignment horizontal="center" vertical="center" wrapText="1"/>
    </xf>
    <xf numFmtId="0" fontId="26" fillId="2" borderId="61" xfId="2" applyFont="1" applyFill="1" applyBorder="1" applyAlignment="1" applyProtection="1">
      <alignment horizontal="center" vertical="center"/>
    </xf>
    <xf numFmtId="0" fontId="27" fillId="2" borderId="136" xfId="2" applyFont="1" applyFill="1" applyBorder="1" applyAlignment="1" applyProtection="1">
      <alignment horizontal="center" vertical="center"/>
    </xf>
    <xf numFmtId="0" fontId="26" fillId="2" borderId="130" xfId="2" applyFont="1" applyFill="1" applyBorder="1" applyAlignment="1" applyProtection="1">
      <alignment vertical="center" wrapText="1"/>
    </xf>
    <xf numFmtId="3" fontId="20" fillId="2" borderId="99" xfId="2" applyNumberFormat="1" applyFont="1" applyFill="1" applyBorder="1" applyAlignment="1" applyProtection="1">
      <alignment horizontal="center" vertical="center"/>
    </xf>
    <xf numFmtId="0" fontId="2" fillId="2" borderId="0" xfId="2" applyFont="1" applyFill="1" applyAlignment="1" applyProtection="1">
      <alignment vertical="center"/>
    </xf>
    <xf numFmtId="0" fontId="39" fillId="2" borderId="127" xfId="2" applyFont="1" applyFill="1" applyBorder="1" applyAlignment="1" applyProtection="1">
      <alignment horizontal="center" vertical="center"/>
    </xf>
    <xf numFmtId="0" fontId="39" fillId="2" borderId="140" xfId="2" applyFont="1" applyFill="1" applyBorder="1" applyAlignment="1" applyProtection="1">
      <alignment horizontal="center" vertical="center"/>
    </xf>
    <xf numFmtId="0" fontId="26" fillId="2" borderId="84" xfId="2" applyFont="1" applyFill="1" applyBorder="1" applyAlignment="1" applyProtection="1">
      <alignment vertical="center"/>
    </xf>
    <xf numFmtId="0" fontId="23" fillId="2" borderId="61" xfId="2" applyFont="1" applyFill="1" applyBorder="1" applyAlignment="1" applyProtection="1">
      <alignment horizontal="center" vertical="center"/>
    </xf>
    <xf numFmtId="0" fontId="23" fillId="2" borderId="3" xfId="2" applyFont="1" applyFill="1" applyBorder="1" applyAlignment="1" applyProtection="1">
      <alignment horizontal="center" vertical="center"/>
    </xf>
    <xf numFmtId="0" fontId="26" fillId="2" borderId="84" xfId="2" applyFont="1" applyFill="1" applyBorder="1" applyAlignment="1" applyProtection="1">
      <alignment vertical="center" wrapText="1"/>
    </xf>
    <xf numFmtId="0" fontId="20" fillId="2" borderId="14" xfId="2" applyFont="1" applyFill="1" applyBorder="1" applyAlignment="1" applyProtection="1">
      <alignment vertical="center"/>
    </xf>
    <xf numFmtId="3" fontId="26" fillId="2" borderId="21" xfId="2" applyNumberFormat="1" applyFont="1" applyFill="1" applyBorder="1" applyAlignment="1" applyProtection="1">
      <alignment horizontal="center" vertical="center"/>
    </xf>
    <xf numFmtId="3" fontId="20" fillId="2" borderId="95" xfId="2" applyNumberFormat="1" applyFont="1" applyFill="1" applyBorder="1" applyAlignment="1" applyProtection="1">
      <alignment horizontal="center" vertical="center"/>
    </xf>
    <xf numFmtId="3" fontId="26" fillId="2" borderId="132" xfId="2" applyNumberFormat="1" applyFont="1" applyFill="1" applyBorder="1" applyAlignment="1" applyProtection="1">
      <alignment horizontal="center" vertical="center"/>
    </xf>
    <xf numFmtId="0" fontId="26" fillId="2" borderId="21" xfId="2" applyFont="1" applyFill="1" applyBorder="1" applyAlignment="1" applyProtection="1">
      <alignment horizontal="center" vertical="center"/>
    </xf>
    <xf numFmtId="3" fontId="20" fillId="2" borderId="75" xfId="2" applyNumberFormat="1" applyFont="1" applyFill="1" applyBorder="1" applyAlignment="1" applyProtection="1">
      <alignment horizontal="center" vertical="center"/>
    </xf>
    <xf numFmtId="3" fontId="20" fillId="2" borderId="84" xfId="2" applyNumberFormat="1" applyFont="1" applyFill="1" applyBorder="1" applyAlignment="1" applyProtection="1">
      <alignment horizontal="center" vertical="center"/>
    </xf>
    <xf numFmtId="0" fontId="26" fillId="2" borderId="13" xfId="2" applyFont="1" applyFill="1" applyBorder="1" applyAlignment="1" applyProtection="1">
      <alignment horizontal="center" vertical="center"/>
    </xf>
    <xf numFmtId="3" fontId="20" fillId="2" borderId="85" xfId="2" applyNumberFormat="1" applyFont="1" applyFill="1" applyBorder="1" applyAlignment="1" applyProtection="1">
      <alignment horizontal="center" vertical="center"/>
    </xf>
    <xf numFmtId="0" fontId="20" fillId="2" borderId="0" xfId="2" applyFill="1" applyAlignment="1" applyProtection="1">
      <alignment vertical="center"/>
    </xf>
    <xf numFmtId="0" fontId="20" fillId="2" borderId="0" xfId="2" applyFill="1" applyAlignment="1" applyProtection="1">
      <alignment horizontal="center" vertical="center"/>
    </xf>
    <xf numFmtId="0" fontId="26" fillId="2" borderId="84" xfId="2" applyFont="1" applyFill="1" applyBorder="1" applyAlignment="1" applyProtection="1">
      <alignment horizontal="center" vertical="center" wrapText="1"/>
    </xf>
    <xf numFmtId="0" fontId="26" fillId="2" borderId="61" xfId="2" applyFont="1" applyFill="1" applyBorder="1" applyAlignment="1" applyProtection="1">
      <alignment horizontal="center" vertical="center" wrapText="1"/>
    </xf>
    <xf numFmtId="0" fontId="26" fillId="2" borderId="124" xfId="2" applyFont="1" applyFill="1" applyBorder="1" applyAlignment="1" applyProtection="1">
      <alignment horizontal="center" vertical="center" wrapText="1"/>
    </xf>
    <xf numFmtId="0" fontId="26" fillId="2" borderId="84" xfId="2" applyFont="1" applyFill="1" applyBorder="1" applyAlignment="1" applyProtection="1">
      <alignment horizontal="center" vertical="center"/>
    </xf>
    <xf numFmtId="165" fontId="20" fillId="2" borderId="61" xfId="2" applyNumberFormat="1" applyFont="1" applyFill="1" applyBorder="1" applyAlignment="1" applyProtection="1">
      <alignment horizontal="center" vertical="center"/>
    </xf>
    <xf numFmtId="165" fontId="20" fillId="4" borderId="61" xfId="2" applyNumberFormat="1" applyFill="1" applyBorder="1" applyAlignment="1" applyProtection="1">
      <alignment horizontal="center" vertical="center"/>
    </xf>
    <xf numFmtId="165" fontId="20" fillId="2" borderId="61" xfId="2" applyNumberFormat="1" applyFill="1" applyBorder="1" applyAlignment="1" applyProtection="1">
      <alignment horizontal="center" vertical="center"/>
    </xf>
    <xf numFmtId="3" fontId="20" fillId="2" borderId="123" xfId="2" applyNumberFormat="1" applyFont="1" applyFill="1" applyBorder="1" applyAlignment="1" applyProtection="1">
      <alignment horizontal="center" vertical="center"/>
    </xf>
    <xf numFmtId="3" fontId="26" fillId="2" borderId="112" xfId="2" applyNumberFormat="1" applyFont="1" applyFill="1" applyBorder="1" applyAlignment="1" applyProtection="1">
      <alignment horizontal="center" vertical="center"/>
    </xf>
    <xf numFmtId="3" fontId="20" fillId="2" borderId="125" xfId="2" applyNumberFormat="1" applyFont="1" applyFill="1" applyBorder="1" applyAlignment="1" applyProtection="1">
      <alignment horizontal="center" vertical="center"/>
    </xf>
    <xf numFmtId="3" fontId="20" fillId="2" borderId="125" xfId="2" applyNumberFormat="1" applyFont="1" applyFill="1" applyBorder="1" applyAlignment="1" applyProtection="1">
      <alignment vertical="center"/>
    </xf>
    <xf numFmtId="3" fontId="26" fillId="2" borderId="126" xfId="2" applyNumberFormat="1" applyFont="1" applyFill="1" applyBorder="1" applyAlignment="1" applyProtection="1">
      <alignment horizontal="center" vertical="center"/>
    </xf>
    <xf numFmtId="3" fontId="20" fillId="2" borderId="124" xfId="2" applyNumberFormat="1" applyFont="1" applyFill="1" applyBorder="1" applyAlignment="1" applyProtection="1">
      <alignment vertical="center"/>
    </xf>
    <xf numFmtId="3" fontId="26" fillId="2" borderId="9" xfId="2" applyNumberFormat="1" applyFont="1" applyFill="1" applyBorder="1" applyAlignment="1" applyProtection="1">
      <alignment horizontal="center" vertical="center"/>
    </xf>
    <xf numFmtId="3" fontId="20" fillId="4" borderId="61" xfId="2" applyNumberFormat="1" applyFill="1" applyBorder="1" applyAlignment="1" applyProtection="1">
      <alignment horizontal="center" vertical="center"/>
    </xf>
    <xf numFmtId="3" fontId="20" fillId="4" borderId="124" xfId="2" applyNumberFormat="1" applyFill="1" applyBorder="1" applyAlignment="1" applyProtection="1">
      <alignment vertical="center"/>
    </xf>
    <xf numFmtId="3" fontId="20" fillId="4" borderId="125" xfId="2" applyNumberFormat="1" applyFill="1" applyBorder="1" applyAlignment="1" applyProtection="1">
      <alignment vertical="center"/>
    </xf>
    <xf numFmtId="3" fontId="20" fillId="4" borderId="130" xfId="2" applyNumberFormat="1" applyFill="1" applyBorder="1" applyAlignment="1" applyProtection="1">
      <alignment horizontal="center" vertical="center"/>
    </xf>
    <xf numFmtId="3" fontId="20" fillId="4" borderId="123" xfId="2" applyNumberFormat="1" applyFill="1" applyBorder="1" applyAlignment="1" applyProtection="1">
      <alignment vertical="center"/>
    </xf>
    <xf numFmtId="3" fontId="20" fillId="2" borderId="22" xfId="2" applyNumberFormat="1" applyFont="1" applyFill="1" applyBorder="1" applyAlignment="1" applyProtection="1">
      <alignment vertical="center"/>
    </xf>
    <xf numFmtId="49" fontId="21" fillId="2" borderId="61" xfId="2" applyNumberFormat="1" applyFont="1" applyFill="1" applyBorder="1" applyAlignment="1" applyProtection="1">
      <alignment horizontal="center" vertical="center"/>
    </xf>
    <xf numFmtId="0" fontId="21" fillId="2" borderId="61" xfId="2" applyFont="1" applyFill="1" applyBorder="1" applyAlignment="1" applyProtection="1">
      <alignment horizontal="center" vertical="center"/>
    </xf>
    <xf numFmtId="0" fontId="20" fillId="2" borderId="112" xfId="2" applyFont="1" applyFill="1" applyBorder="1" applyAlignment="1" applyProtection="1">
      <alignment horizontal="center" vertical="center"/>
    </xf>
    <xf numFmtId="0" fontId="20" fillId="2" borderId="132" xfId="2" applyFont="1" applyFill="1" applyBorder="1" applyAlignment="1" applyProtection="1">
      <alignment horizontal="center" vertical="center"/>
    </xf>
    <xf numFmtId="0" fontId="20" fillId="2" borderId="94" xfId="2" applyFont="1" applyFill="1" applyBorder="1" applyAlignment="1" applyProtection="1">
      <alignment horizontal="center" vertical="center"/>
    </xf>
    <xf numFmtId="0" fontId="20" fillId="2" borderId="125" xfId="2" applyFont="1" applyFill="1" applyBorder="1" applyAlignment="1" applyProtection="1">
      <alignment horizontal="center" vertical="center"/>
    </xf>
    <xf numFmtId="0" fontId="20" fillId="2" borderId="21" xfId="2" applyFont="1" applyFill="1" applyBorder="1" applyAlignment="1" applyProtection="1">
      <alignment horizontal="center" vertical="center"/>
    </xf>
    <xf numFmtId="0" fontId="26" fillId="2" borderId="108" xfId="2" applyFont="1" applyFill="1" applyBorder="1" applyAlignment="1" applyProtection="1">
      <alignment horizontal="center"/>
    </xf>
    <xf numFmtId="0" fontId="26" fillId="2" borderId="125" xfId="2" applyFont="1" applyFill="1" applyBorder="1" applyAlignment="1" applyProtection="1">
      <alignment horizontal="center"/>
    </xf>
    <xf numFmtId="0" fontId="26" fillId="2" borderId="0" xfId="2" applyFont="1" applyFill="1" applyBorder="1" applyProtection="1"/>
    <xf numFmtId="14" fontId="21" fillId="2" borderId="84" xfId="2" applyNumberFormat="1" applyFont="1" applyFill="1" applyBorder="1" applyAlignment="1" applyProtection="1">
      <alignment horizontal="center"/>
    </xf>
    <xf numFmtId="0" fontId="20" fillId="2" borderId="122" xfId="2" applyFont="1" applyFill="1" applyBorder="1" applyProtection="1"/>
    <xf numFmtId="0" fontId="20" fillId="2" borderId="4" xfId="2" applyFont="1" applyFill="1" applyBorder="1" applyProtection="1"/>
    <xf numFmtId="0" fontId="20" fillId="2" borderId="19" xfId="2" applyFont="1" applyFill="1" applyBorder="1" applyProtection="1"/>
    <xf numFmtId="0" fontId="20" fillId="2" borderId="89" xfId="2" applyFont="1" applyFill="1" applyBorder="1" applyProtection="1"/>
    <xf numFmtId="0" fontId="20" fillId="2" borderId="5" xfId="2" applyFont="1" applyFill="1" applyBorder="1" applyProtection="1"/>
    <xf numFmtId="0" fontId="20" fillId="2" borderId="111" xfId="2" applyFont="1" applyFill="1" applyBorder="1" applyProtection="1"/>
    <xf numFmtId="0" fontId="20" fillId="2" borderId="124" xfId="2" applyFont="1" applyFill="1" applyBorder="1" applyProtection="1"/>
    <xf numFmtId="0" fontId="20" fillId="2" borderId="88" xfId="2" applyFont="1" applyFill="1" applyBorder="1" applyProtection="1"/>
    <xf numFmtId="0" fontId="20" fillId="2" borderId="22" xfId="2" applyFont="1" applyFill="1" applyBorder="1" applyProtection="1"/>
    <xf numFmtId="0" fontId="20" fillId="2" borderId="10" xfId="2" applyFont="1" applyFill="1" applyBorder="1" applyProtection="1"/>
    <xf numFmtId="0" fontId="20" fillId="2" borderId="125" xfId="2" applyFont="1" applyFill="1" applyBorder="1" applyProtection="1"/>
    <xf numFmtId="0" fontId="26" fillId="4" borderId="112" xfId="2" applyFont="1" applyFill="1" applyBorder="1" applyAlignment="1" applyProtection="1">
      <alignment horizontal="center" vertical="center"/>
    </xf>
    <xf numFmtId="0" fontId="20" fillId="4" borderId="125" xfId="2" applyFont="1" applyFill="1" applyBorder="1" applyProtection="1"/>
    <xf numFmtId="0" fontId="20" fillId="4" borderId="124" xfId="2" applyFont="1" applyFill="1" applyBorder="1" applyProtection="1"/>
    <xf numFmtId="3" fontId="20" fillId="4" borderId="108" xfId="2" applyNumberFormat="1" applyFont="1" applyFill="1" applyBorder="1" applyAlignment="1" applyProtection="1">
      <alignment horizontal="center" vertical="center"/>
    </xf>
    <xf numFmtId="0" fontId="20" fillId="4" borderId="123" xfId="2" applyFont="1" applyFill="1" applyBorder="1" applyProtection="1"/>
    <xf numFmtId="0" fontId="26" fillId="4" borderId="8" xfId="2" applyFont="1" applyFill="1" applyBorder="1" applyAlignment="1" applyProtection="1">
      <alignment horizontal="center" vertical="center"/>
    </xf>
    <xf numFmtId="0" fontId="20" fillId="4" borderId="0" xfId="2" applyFont="1" applyFill="1" applyAlignment="1" applyProtection="1">
      <alignment horizontal="center" vertical="center"/>
    </xf>
    <xf numFmtId="0" fontId="53" fillId="4" borderId="8" xfId="2" applyFont="1" applyFill="1" applyBorder="1" applyAlignment="1" applyProtection="1">
      <alignment horizontal="center" vertical="center"/>
    </xf>
    <xf numFmtId="0" fontId="28" fillId="4" borderId="0" xfId="2" applyFont="1" applyFill="1" applyAlignment="1" applyProtection="1">
      <alignment horizontal="left" vertical="center"/>
    </xf>
    <xf numFmtId="49" fontId="0" fillId="4" borderId="8" xfId="2" applyNumberFormat="1" applyFont="1" applyFill="1" applyBorder="1" applyAlignment="1" applyProtection="1">
      <alignment horizontal="center" vertical="center"/>
    </xf>
    <xf numFmtId="0" fontId="35" fillId="4" borderId="8" xfId="2" applyFont="1" applyFill="1" applyBorder="1" applyAlignment="1" applyProtection="1">
      <alignment horizontal="center" vertical="center"/>
    </xf>
    <xf numFmtId="14" fontId="20" fillId="4" borderId="8" xfId="2" applyNumberFormat="1" applyFont="1" applyFill="1" applyBorder="1" applyAlignment="1" applyProtection="1">
      <alignment horizontal="center" vertical="center"/>
    </xf>
    <xf numFmtId="0" fontId="10" fillId="4" borderId="0" xfId="2" applyFont="1" applyFill="1" applyAlignment="1" applyProtection="1">
      <alignment horizontal="center" vertical="center"/>
    </xf>
    <xf numFmtId="0" fontId="29" fillId="4" borderId="4" xfId="2" applyFont="1" applyFill="1" applyBorder="1" applyAlignment="1" applyProtection="1">
      <alignment vertical="center"/>
    </xf>
    <xf numFmtId="49" fontId="20" fillId="4" borderId="8" xfId="2" applyNumberFormat="1" applyFill="1" applyBorder="1" applyAlignment="1" applyProtection="1">
      <alignment horizontal="center" vertical="center"/>
    </xf>
    <xf numFmtId="0" fontId="26" fillId="4" borderId="0" xfId="2" applyFont="1" applyFill="1" applyBorder="1" applyAlignment="1" applyProtection="1">
      <alignment vertical="center"/>
    </xf>
    <xf numFmtId="0" fontId="0" fillId="4" borderId="61" xfId="2" applyFont="1" applyFill="1" applyBorder="1" applyAlignment="1" applyProtection="1">
      <alignment horizontal="center" vertical="center"/>
    </xf>
    <xf numFmtId="0" fontId="20" fillId="4" borderId="0" xfId="2" applyFont="1" applyFill="1" applyAlignment="1" applyProtection="1">
      <alignment vertical="center"/>
    </xf>
    <xf numFmtId="0" fontId="20" fillId="4" borderId="61" xfId="2" applyFont="1" applyFill="1" applyBorder="1" applyAlignment="1" applyProtection="1">
      <alignment vertical="center"/>
    </xf>
    <xf numFmtId="0" fontId="20" fillId="4" borderId="0" xfId="2" applyFont="1" applyFill="1" applyProtection="1"/>
    <xf numFmtId="49" fontId="55" fillId="5" borderId="0" xfId="2" applyNumberFormat="1" applyFont="1" applyFill="1" applyBorder="1" applyAlignment="1" applyProtection="1">
      <alignment vertical="center"/>
      <protection locked="0"/>
    </xf>
    <xf numFmtId="49" fontId="52" fillId="2" borderId="76" xfId="0" applyNumberFormat="1" applyFont="1" applyFill="1" applyBorder="1" applyAlignment="1">
      <alignment horizontal="center" vertical="center" wrapText="1"/>
    </xf>
    <xf numFmtId="49" fontId="52" fillId="2" borderId="100" xfId="0" applyNumberFormat="1" applyFont="1" applyFill="1" applyBorder="1" applyAlignment="1">
      <alignment vertical="center"/>
    </xf>
    <xf numFmtId="49" fontId="52" fillId="2" borderId="95" xfId="0" applyNumberFormat="1" applyFont="1" applyFill="1" applyBorder="1" applyAlignment="1">
      <alignment horizontal="center" vertical="center" wrapText="1"/>
    </xf>
    <xf numFmtId="0" fontId="60" fillId="2" borderId="0" xfId="0" applyFont="1" applyFill="1" applyAlignment="1">
      <alignment horizontal="center"/>
    </xf>
    <xf numFmtId="0" fontId="0" fillId="2" borderId="0" xfId="0" applyFill="1" applyAlignment="1">
      <alignment horizontal="center"/>
    </xf>
    <xf numFmtId="49" fontId="0" fillId="2" borderId="61" xfId="0" applyNumberFormat="1" applyFill="1" applyBorder="1" applyAlignment="1">
      <alignment horizontal="center" vertical="center"/>
    </xf>
    <xf numFmtId="0" fontId="0" fillId="2" borderId="63" xfId="0" applyFill="1" applyBorder="1"/>
    <xf numFmtId="0" fontId="0" fillId="2" borderId="64" xfId="0" applyFill="1" applyBorder="1"/>
    <xf numFmtId="0" fontId="0" fillId="2" borderId="65" xfId="0" applyFill="1" applyBorder="1"/>
    <xf numFmtId="0" fontId="0" fillId="2" borderId="66" xfId="0" applyFill="1" applyBorder="1"/>
    <xf numFmtId="0" fontId="0" fillId="2" borderId="67" xfId="0" applyFill="1" applyBorder="1"/>
    <xf numFmtId="0" fontId="2" fillId="2" borderId="140" xfId="0" applyFont="1" applyFill="1" applyBorder="1" applyAlignment="1">
      <alignment horizontal="center" vertical="center" wrapText="1"/>
    </xf>
    <xf numFmtId="0" fontId="23" fillId="2" borderId="62" xfId="0" applyFont="1" applyFill="1" applyBorder="1" applyAlignment="1">
      <alignment horizontal="left" vertical="center" indent="1"/>
    </xf>
    <xf numFmtId="0" fontId="23" fillId="2" borderId="108" xfId="0" applyFont="1" applyFill="1" applyBorder="1" applyAlignment="1">
      <alignment horizontal="left" vertical="center" indent="1"/>
    </xf>
    <xf numFmtId="3" fontId="0" fillId="2" borderId="61" xfId="0" applyNumberFormat="1" applyFill="1" applyBorder="1" applyAlignment="1">
      <alignment horizontal="center" vertical="center"/>
    </xf>
    <xf numFmtId="3" fontId="2" fillId="2" borderId="61" xfId="0" applyNumberFormat="1" applyFont="1" applyFill="1" applyBorder="1" applyAlignment="1">
      <alignment horizontal="center" vertical="center"/>
    </xf>
    <xf numFmtId="3" fontId="0" fillId="2" borderId="61" xfId="0" applyNumberFormat="1" applyFill="1" applyBorder="1" applyAlignment="1" applyProtection="1">
      <alignment horizontal="center" vertical="center"/>
      <protection locked="0"/>
    </xf>
    <xf numFmtId="0" fontId="0" fillId="2" borderId="0" xfId="0" applyFill="1" applyAlignment="1">
      <alignment horizontal="center" vertical="top"/>
    </xf>
    <xf numFmtId="0" fontId="26" fillId="2" borderId="0" xfId="0" applyFont="1" applyFill="1" applyAlignment="1">
      <alignment horizontal="right" vertical="top"/>
    </xf>
    <xf numFmtId="3" fontId="0" fillId="2" borderId="61" xfId="0" applyNumberFormat="1" applyFill="1" applyBorder="1" applyAlignment="1">
      <alignment horizontal="center" vertical="center"/>
    </xf>
    <xf numFmtId="0" fontId="12" fillId="6" borderId="117" xfId="0" applyFont="1" applyFill="1" applyBorder="1" applyAlignment="1">
      <alignment vertical="center" wrapText="1"/>
    </xf>
    <xf numFmtId="0" fontId="12" fillId="2" borderId="117" xfId="0" applyFont="1" applyFill="1" applyBorder="1" applyAlignment="1">
      <alignment horizontal="left" vertical="center" wrapText="1"/>
    </xf>
    <xf numFmtId="0" fontId="14" fillId="6" borderId="117" xfId="0" applyFont="1" applyFill="1" applyBorder="1" applyAlignment="1">
      <alignment horizontal="left" vertical="center" wrapText="1"/>
    </xf>
    <xf numFmtId="0" fontId="12" fillId="2" borderId="117" xfId="0" applyFont="1" applyFill="1" applyBorder="1" applyAlignment="1">
      <alignment vertical="center" wrapText="1"/>
    </xf>
    <xf numFmtId="0" fontId="12" fillId="2" borderId="118" xfId="0" applyFont="1" applyFill="1" applyBorder="1" applyAlignment="1">
      <alignment vertical="center" wrapText="1"/>
    </xf>
    <xf numFmtId="4" fontId="5" fillId="2" borderId="26" xfId="0" applyNumberFormat="1" applyFont="1" applyFill="1" applyBorder="1" applyAlignment="1" applyProtection="1">
      <alignment shrinkToFit="1"/>
    </xf>
    <xf numFmtId="4" fontId="5" fillId="2" borderId="27" xfId="0" applyNumberFormat="1" applyFont="1" applyFill="1" applyBorder="1" applyAlignment="1" applyProtection="1">
      <alignment shrinkToFit="1"/>
    </xf>
    <xf numFmtId="4" fontId="5" fillId="2" borderId="28" xfId="0" applyNumberFormat="1" applyFont="1" applyFill="1" applyBorder="1" applyAlignment="1" applyProtection="1">
      <alignment shrinkToFit="1"/>
    </xf>
    <xf numFmtId="4" fontId="5" fillId="2" borderId="48" xfId="0" applyNumberFormat="1" applyFont="1" applyFill="1" applyBorder="1" applyAlignment="1" applyProtection="1">
      <alignment shrinkToFit="1"/>
    </xf>
    <xf numFmtId="4" fontId="5" fillId="2" borderId="49" xfId="0" applyNumberFormat="1" applyFont="1" applyFill="1" applyBorder="1" applyAlignment="1" applyProtection="1">
      <alignment shrinkToFit="1"/>
    </xf>
    <xf numFmtId="4" fontId="5" fillId="2" borderId="50" xfId="0" applyNumberFormat="1" applyFont="1" applyFill="1" applyBorder="1" applyAlignment="1" applyProtection="1">
      <alignment shrinkToFit="1"/>
    </xf>
    <xf numFmtId="4" fontId="5" fillId="2" borderId="7" xfId="0" applyNumberFormat="1" applyFont="1" applyFill="1" applyBorder="1" applyAlignment="1" applyProtection="1">
      <alignment shrinkToFit="1"/>
    </xf>
    <xf numFmtId="4" fontId="7" fillId="2" borderId="25" xfId="0" applyNumberFormat="1" applyFont="1" applyFill="1" applyBorder="1" applyAlignment="1" applyProtection="1">
      <alignment shrinkToFit="1"/>
    </xf>
    <xf numFmtId="0" fontId="7" fillId="2" borderId="0" xfId="0" applyFont="1" applyFill="1" applyAlignment="1">
      <alignment horizontal="center"/>
    </xf>
    <xf numFmtId="49" fontId="0" fillId="0" borderId="0" xfId="0" applyNumberFormat="1"/>
    <xf numFmtId="0" fontId="18" fillId="6" borderId="117" xfId="0" applyFont="1" applyFill="1" applyBorder="1" applyAlignment="1">
      <alignment horizontal="center" vertical="center"/>
    </xf>
    <xf numFmtId="4" fontId="5" fillId="2" borderId="7" xfId="0" applyNumberFormat="1" applyFont="1" applyFill="1" applyBorder="1" applyProtection="1"/>
    <xf numFmtId="0" fontId="20" fillId="2" borderId="0" xfId="2" applyFill="1" applyBorder="1" applyAlignment="1" applyProtection="1">
      <alignment vertical="center"/>
    </xf>
    <xf numFmtId="0" fontId="14" fillId="2" borderId="0" xfId="0" applyNumberFormat="1" applyFont="1" applyFill="1" applyProtection="1"/>
    <xf numFmtId="49" fontId="14" fillId="2" borderId="0" xfId="0" applyNumberFormat="1" applyFont="1" applyFill="1"/>
    <xf numFmtId="49" fontId="32" fillId="2" borderId="61" xfId="0" applyNumberFormat="1" applyFont="1" applyFill="1" applyBorder="1" applyAlignment="1">
      <alignment horizontal="center" vertical="center"/>
    </xf>
    <xf numFmtId="0" fontId="26" fillId="4" borderId="0" xfId="2" applyFont="1" applyFill="1" applyBorder="1" applyAlignment="1" applyProtection="1">
      <alignment horizontal="right" vertical="center"/>
    </xf>
    <xf numFmtId="0" fontId="0" fillId="2" borderId="94" xfId="2" applyFont="1" applyFill="1" applyBorder="1" applyAlignment="1" applyProtection="1">
      <alignment horizontal="left" vertical="center"/>
    </xf>
    <xf numFmtId="3" fontId="0" fillId="2" borderId="130" xfId="2" applyNumberFormat="1" applyFont="1" applyFill="1" applyBorder="1" applyAlignment="1" applyProtection="1">
      <alignment horizontal="center" vertical="center"/>
    </xf>
    <xf numFmtId="0" fontId="0" fillId="2" borderId="123" xfId="2" applyFont="1" applyFill="1" applyBorder="1" applyAlignment="1" applyProtection="1">
      <alignment horizontal="center" vertical="center"/>
    </xf>
    <xf numFmtId="0" fontId="0" fillId="2" borderId="136" xfId="2" applyFont="1" applyFill="1" applyBorder="1" applyAlignment="1" applyProtection="1">
      <alignment horizontal="center" vertical="center"/>
    </xf>
    <xf numFmtId="0" fontId="26" fillId="2" borderId="133" xfId="2" applyFont="1" applyFill="1" applyBorder="1" applyAlignment="1" applyProtection="1">
      <alignment horizontal="center" vertical="center" wrapText="1"/>
    </xf>
    <xf numFmtId="0" fontId="26" fillId="2" borderId="10" xfId="2" applyFont="1" applyFill="1" applyBorder="1" applyAlignment="1" applyProtection="1">
      <alignment horizontal="center" vertical="center" wrapText="1"/>
    </xf>
    <xf numFmtId="3" fontId="0" fillId="2" borderId="61" xfId="2" applyNumberFormat="1" applyFont="1" applyFill="1" applyBorder="1" applyAlignment="1" applyProtection="1">
      <alignment horizontal="center" vertical="center"/>
    </xf>
    <xf numFmtId="3" fontId="0" fillId="2" borderId="124" xfId="2" applyNumberFormat="1" applyFont="1" applyFill="1" applyBorder="1" applyAlignment="1" applyProtection="1">
      <alignment horizontal="center" vertical="center"/>
    </xf>
    <xf numFmtId="49" fontId="2" fillId="0" borderId="0" xfId="0" applyNumberFormat="1" applyFont="1"/>
    <xf numFmtId="3" fontId="70" fillId="0" borderId="0" xfId="0" applyNumberFormat="1" applyFont="1" applyFill="1" applyBorder="1"/>
    <xf numFmtId="0" fontId="70" fillId="0" borderId="0" xfId="0" applyFont="1" applyFill="1"/>
    <xf numFmtId="0" fontId="72" fillId="8" borderId="51" xfId="0" applyFont="1" applyFill="1" applyBorder="1" applyAlignment="1">
      <alignment horizontal="center"/>
    </xf>
    <xf numFmtId="165" fontId="72" fillId="8" borderId="24" xfId="0" applyNumberFormat="1" applyFont="1" applyFill="1" applyBorder="1" applyAlignment="1">
      <alignment horizontal="center"/>
    </xf>
    <xf numFmtId="0" fontId="73" fillId="8" borderId="24" xfId="0" applyFont="1" applyFill="1" applyBorder="1" applyAlignment="1">
      <alignment horizontal="center"/>
    </xf>
    <xf numFmtId="3" fontId="73" fillId="8" borderId="23" xfId="0" applyNumberFormat="1" applyFont="1" applyFill="1" applyBorder="1" applyAlignment="1">
      <alignment horizontal="center"/>
    </xf>
    <xf numFmtId="3" fontId="73" fillId="8" borderId="24" xfId="0" applyNumberFormat="1" applyFont="1" applyFill="1" applyBorder="1" applyAlignment="1">
      <alignment horizontal="center"/>
    </xf>
    <xf numFmtId="0" fontId="71" fillId="9" borderId="56" xfId="0" applyFont="1" applyFill="1" applyBorder="1" applyAlignment="1">
      <alignment horizontal="center"/>
    </xf>
    <xf numFmtId="165" fontId="71" fillId="9" borderId="27" xfId="0" applyNumberFormat="1" applyFont="1" applyFill="1" applyBorder="1" applyAlignment="1" applyProtection="1">
      <alignment horizontal="center"/>
      <protection locked="0"/>
    </xf>
    <xf numFmtId="0" fontId="70" fillId="9" borderId="27" xfId="0" applyFont="1" applyFill="1" applyBorder="1" applyAlignment="1" applyProtection="1">
      <alignment horizontal="left"/>
      <protection locked="0"/>
    </xf>
    <xf numFmtId="0" fontId="70" fillId="9" borderId="57" xfId="0" applyFont="1" applyFill="1" applyBorder="1" applyProtection="1">
      <protection locked="0"/>
    </xf>
    <xf numFmtId="3" fontId="70" fillId="9" borderId="26" xfId="0" applyNumberFormat="1" applyFont="1" applyFill="1" applyBorder="1" applyProtection="1">
      <protection locked="0"/>
    </xf>
    <xf numFmtId="3" fontId="70" fillId="9" borderId="27" xfId="0" applyNumberFormat="1" applyFont="1" applyFill="1" applyBorder="1" applyProtection="1">
      <protection locked="0"/>
    </xf>
    <xf numFmtId="3" fontId="70" fillId="9" borderId="28" xfId="0" applyNumberFormat="1" applyFont="1" applyFill="1" applyBorder="1"/>
    <xf numFmtId="0" fontId="71" fillId="8" borderId="56" xfId="0" applyFont="1" applyFill="1" applyBorder="1" applyAlignment="1">
      <alignment horizontal="center"/>
    </xf>
    <xf numFmtId="165" fontId="71" fillId="8" borderId="27" xfId="0" applyNumberFormat="1" applyFont="1" applyFill="1" applyBorder="1" applyAlignment="1" applyProtection="1">
      <alignment horizontal="center"/>
      <protection locked="0"/>
    </xf>
    <xf numFmtId="0" fontId="70" fillId="8" borderId="27" xfId="0" applyFont="1" applyFill="1" applyBorder="1" applyAlignment="1" applyProtection="1">
      <alignment horizontal="left"/>
      <protection locked="0"/>
    </xf>
    <xf numFmtId="0" fontId="70" fillId="8" borderId="57" xfId="0" applyFont="1" applyFill="1" applyBorder="1" applyProtection="1">
      <protection locked="0"/>
    </xf>
    <xf numFmtId="3" fontId="70" fillId="8" borderId="26" xfId="0" applyNumberFormat="1" applyFont="1" applyFill="1" applyBorder="1" applyProtection="1">
      <protection locked="0"/>
    </xf>
    <xf numFmtId="3" fontId="70" fillId="8" borderId="27" xfId="0" applyNumberFormat="1" applyFont="1" applyFill="1" applyBorder="1" applyProtection="1">
      <protection locked="0"/>
    </xf>
    <xf numFmtId="3" fontId="70" fillId="0" borderId="28" xfId="0" applyNumberFormat="1" applyFont="1" applyFill="1" applyBorder="1"/>
    <xf numFmtId="0" fontId="71" fillId="9" borderId="146" xfId="0" applyFont="1" applyFill="1" applyBorder="1" applyAlignment="1">
      <alignment horizontal="center"/>
    </xf>
    <xf numFmtId="165" fontId="71" fillId="9" borderId="115" xfId="0" applyNumberFormat="1" applyFont="1" applyFill="1" applyBorder="1" applyAlignment="1" applyProtection="1">
      <alignment horizontal="center"/>
      <protection locked="0"/>
    </xf>
    <xf numFmtId="0" fontId="70" fillId="9" borderId="115" xfId="0" applyFont="1" applyFill="1" applyBorder="1" applyAlignment="1" applyProtection="1">
      <alignment horizontal="left"/>
      <protection locked="0"/>
    </xf>
    <xf numFmtId="0" fontId="70" fillId="9" borderId="147" xfId="0" applyFont="1" applyFill="1" applyBorder="1" applyProtection="1">
      <protection locked="0"/>
    </xf>
    <xf numFmtId="3" fontId="70" fillId="9" borderId="148" xfId="0" applyNumberFormat="1" applyFont="1" applyFill="1" applyBorder="1" applyProtection="1">
      <protection locked="0"/>
    </xf>
    <xf numFmtId="3" fontId="70" fillId="9" borderId="115" xfId="0" applyNumberFormat="1" applyFont="1" applyFill="1" applyBorder="1" applyProtection="1">
      <protection locked="0"/>
    </xf>
    <xf numFmtId="3" fontId="70" fillId="9" borderId="149" xfId="0" applyNumberFormat="1" applyFont="1" applyFill="1" applyBorder="1"/>
    <xf numFmtId="0" fontId="71" fillId="8" borderId="101" xfId="0" applyFont="1" applyFill="1" applyBorder="1" applyAlignment="1">
      <alignment horizontal="center"/>
    </xf>
    <xf numFmtId="165" fontId="71" fillId="8" borderId="150" xfId="0" applyNumberFormat="1" applyFont="1" applyFill="1" applyBorder="1" applyAlignment="1" applyProtection="1">
      <alignment horizontal="center"/>
      <protection locked="0"/>
    </xf>
    <xf numFmtId="0" fontId="70" fillId="8" borderId="150" xfId="0" applyFont="1" applyFill="1" applyBorder="1" applyAlignment="1" applyProtection="1">
      <alignment horizontal="left"/>
      <protection locked="0"/>
    </xf>
    <xf numFmtId="0" fontId="70" fillId="8" borderId="151" xfId="0" applyFont="1" applyFill="1" applyBorder="1" applyProtection="1">
      <protection locked="0"/>
    </xf>
    <xf numFmtId="3" fontId="70" fillId="8" borderId="29" xfId="0" applyNumberFormat="1" applyFont="1" applyFill="1" applyBorder="1" applyProtection="1">
      <protection locked="0"/>
    </xf>
    <xf numFmtId="3" fontId="70" fillId="8" borderId="150" xfId="0" applyNumberFormat="1" applyFont="1" applyFill="1" applyBorder="1" applyProtection="1">
      <protection locked="0"/>
    </xf>
    <xf numFmtId="3" fontId="70" fillId="0" borderId="30" xfId="0" applyNumberFormat="1" applyFont="1" applyFill="1" applyBorder="1"/>
    <xf numFmtId="0" fontId="70" fillId="9" borderId="27" xfId="0" applyFont="1" applyFill="1" applyBorder="1" applyAlignment="1" applyProtection="1">
      <alignment horizontal="right"/>
      <protection locked="0"/>
    </xf>
    <xf numFmtId="0" fontId="70" fillId="9" borderId="115" xfId="0" applyFont="1" applyFill="1" applyBorder="1" applyAlignment="1" applyProtection="1">
      <alignment horizontal="right"/>
      <protection locked="0"/>
    </xf>
    <xf numFmtId="0" fontId="70" fillId="8" borderId="27" xfId="0" applyFont="1" applyFill="1" applyBorder="1" applyAlignment="1" applyProtection="1">
      <alignment horizontal="right"/>
      <protection locked="0"/>
    </xf>
    <xf numFmtId="0" fontId="71" fillId="0" borderId="56" xfId="0" applyFont="1" applyFill="1" applyBorder="1" applyAlignment="1">
      <alignment horizontal="center"/>
    </xf>
    <xf numFmtId="165" fontId="71" fillId="0" borderId="27" xfId="0" applyNumberFormat="1" applyFont="1" applyFill="1" applyBorder="1" applyAlignment="1" applyProtection="1">
      <alignment horizontal="center"/>
      <protection locked="0"/>
    </xf>
    <xf numFmtId="0" fontId="70" fillId="0" borderId="27" xfId="0" applyFont="1" applyFill="1" applyBorder="1" applyAlignment="1" applyProtection="1">
      <alignment horizontal="right"/>
      <protection locked="0"/>
    </xf>
    <xf numFmtId="0" fontId="70" fillId="0" borderId="57" xfId="0" applyFont="1" applyFill="1" applyBorder="1" applyProtection="1">
      <protection locked="0"/>
    </xf>
    <xf numFmtId="3" fontId="70" fillId="0" borderId="26" xfId="0" applyNumberFormat="1" applyFont="1" applyFill="1" applyBorder="1" applyProtection="1">
      <protection locked="0"/>
    </xf>
    <xf numFmtId="3" fontId="70" fillId="0" borderId="27" xfId="0" applyNumberFormat="1" applyFont="1" applyFill="1" applyBorder="1" applyProtection="1">
      <protection locked="0"/>
    </xf>
    <xf numFmtId="0" fontId="70" fillId="8" borderId="1" xfId="0" applyFont="1" applyFill="1" applyBorder="1" applyAlignment="1">
      <alignment horizontal="center"/>
    </xf>
    <xf numFmtId="3" fontId="70" fillId="8" borderId="48" xfId="0" applyNumberFormat="1" applyFont="1" applyFill="1" applyBorder="1"/>
    <xf numFmtId="3" fontId="70" fillId="8" borderId="49" xfId="0" applyNumberFormat="1" applyFont="1" applyFill="1" applyBorder="1"/>
    <xf numFmtId="0" fontId="74" fillId="0" borderId="0" xfId="0" applyFont="1" applyFill="1"/>
    <xf numFmtId="0" fontId="70" fillId="0" borderId="0" xfId="0" applyFont="1" applyFill="1" applyBorder="1"/>
    <xf numFmtId="3" fontId="71" fillId="8" borderId="152" xfId="0" applyNumberFormat="1" applyFont="1" applyFill="1" applyBorder="1" applyAlignment="1">
      <alignment horizontal="center"/>
    </xf>
    <xf numFmtId="3" fontId="71" fillId="8" borderId="39" xfId="0" applyNumberFormat="1" applyFont="1" applyFill="1" applyBorder="1" applyAlignment="1">
      <alignment horizontal="center" wrapText="1"/>
    </xf>
    <xf numFmtId="3" fontId="71" fillId="8" borderId="40" xfId="0" applyNumberFormat="1" applyFont="1" applyFill="1" applyBorder="1" applyAlignment="1">
      <alignment horizontal="center"/>
    </xf>
    <xf numFmtId="0" fontId="70" fillId="9" borderId="27" xfId="0" applyFont="1" applyFill="1" applyBorder="1" applyAlignment="1" applyProtection="1">
      <alignment horizontal="center"/>
      <protection locked="0"/>
    </xf>
    <xf numFmtId="0" fontId="70" fillId="8" borderId="27" xfId="0" applyFont="1" applyFill="1" applyBorder="1" applyAlignment="1" applyProtection="1">
      <alignment horizontal="center"/>
      <protection locked="0"/>
    </xf>
    <xf numFmtId="3" fontId="74" fillId="3" borderId="25" xfId="0" applyNumberFormat="1" applyFont="1" applyFill="1" applyBorder="1" applyProtection="1">
      <protection locked="0"/>
    </xf>
    <xf numFmtId="3" fontId="69" fillId="3" borderId="50" xfId="0" applyNumberFormat="1" applyFont="1" applyFill="1" applyBorder="1"/>
    <xf numFmtId="165" fontId="70" fillId="0" borderId="0" xfId="0" applyNumberFormat="1" applyFont="1" applyFill="1" applyBorder="1"/>
    <xf numFmtId="49" fontId="55" fillId="5" borderId="0" xfId="2" applyNumberFormat="1" applyFont="1" applyFill="1" applyAlignment="1" applyProtection="1">
      <alignment vertical="center"/>
      <protection locked="0"/>
    </xf>
    <xf numFmtId="3" fontId="20" fillId="2" borderId="108" xfId="2" applyNumberFormat="1" applyFont="1" applyFill="1" applyBorder="1" applyAlignment="1" applyProtection="1">
      <alignment horizontal="center" vertical="center"/>
    </xf>
    <xf numFmtId="0" fontId="20" fillId="2" borderId="22" xfId="2" applyFont="1" applyFill="1" applyBorder="1" applyAlignment="1" applyProtection="1">
      <alignment vertical="center"/>
    </xf>
    <xf numFmtId="0" fontId="23" fillId="2" borderId="21" xfId="2" applyFont="1" applyFill="1" applyBorder="1" applyAlignment="1" applyProtection="1">
      <alignment horizontal="center" vertical="center"/>
    </xf>
    <xf numFmtId="3" fontId="20" fillId="2" borderId="127" xfId="2" applyNumberFormat="1" applyFont="1" applyFill="1" applyBorder="1" applyAlignment="1" applyProtection="1">
      <alignment horizontal="center" vertical="center"/>
    </xf>
    <xf numFmtId="0" fontId="26" fillId="2" borderId="112" xfId="2" applyFont="1" applyFill="1" applyBorder="1" applyAlignment="1" applyProtection="1">
      <alignment horizontal="center" vertical="center"/>
    </xf>
    <xf numFmtId="3" fontId="20" fillId="2" borderId="108" xfId="2" applyNumberFormat="1" applyFont="1" applyFill="1" applyBorder="1" applyAlignment="1" applyProtection="1">
      <alignment horizontal="center" vertical="center"/>
    </xf>
    <xf numFmtId="0" fontId="26" fillId="2" borderId="112" xfId="2" applyFont="1" applyFill="1" applyBorder="1" applyAlignment="1" applyProtection="1">
      <alignment horizontal="center" vertical="center"/>
    </xf>
    <xf numFmtId="4" fontId="75" fillId="2" borderId="0" xfId="0" applyNumberFormat="1" applyFont="1" applyFill="1" applyAlignment="1">
      <alignment shrinkToFit="1"/>
    </xf>
    <xf numFmtId="0" fontId="23" fillId="2" borderId="61" xfId="2" applyFont="1" applyFill="1" applyBorder="1" applyAlignment="1">
      <alignment vertical="center" wrapText="1"/>
    </xf>
    <xf numFmtId="0" fontId="76" fillId="2" borderId="0" xfId="0" applyFont="1" applyFill="1"/>
    <xf numFmtId="49" fontId="0" fillId="0" borderId="57" xfId="0" applyNumberFormat="1" applyFill="1" applyBorder="1"/>
    <xf numFmtId="49" fontId="0" fillId="0" borderId="153" xfId="0" applyNumberFormat="1" applyFill="1" applyBorder="1"/>
    <xf numFmtId="49" fontId="0" fillId="0" borderId="57" xfId="0" applyNumberFormat="1" applyFill="1" applyBorder="1" applyAlignment="1">
      <alignment horizontal="right"/>
    </xf>
    <xf numFmtId="49" fontId="0" fillId="0" borderId="153" xfId="0" applyNumberFormat="1" applyFill="1" applyBorder="1" applyAlignment="1">
      <alignment horizontal="right"/>
    </xf>
    <xf numFmtId="49" fontId="0" fillId="0" borderId="151" xfId="0" applyNumberFormat="1" applyFill="1" applyBorder="1"/>
    <xf numFmtId="49" fontId="0" fillId="0" borderId="151" xfId="0" applyNumberFormat="1" applyFill="1" applyBorder="1" applyAlignment="1">
      <alignment horizontal="right"/>
    </xf>
    <xf numFmtId="49" fontId="2" fillId="9" borderId="61" xfId="0" applyNumberFormat="1" applyFont="1" applyFill="1" applyBorder="1"/>
    <xf numFmtId="49" fontId="2" fillId="9" borderId="84" xfId="0" applyNumberFormat="1" applyFont="1" applyFill="1" applyBorder="1"/>
    <xf numFmtId="49" fontId="3" fillId="9" borderId="120" xfId="0" applyNumberFormat="1" applyFont="1" applyFill="1" applyBorder="1"/>
    <xf numFmtId="0" fontId="1" fillId="0" borderId="0" xfId="4"/>
    <xf numFmtId="3" fontId="1" fillId="0" borderId="0" xfId="4" applyNumberFormat="1"/>
    <xf numFmtId="0" fontId="1" fillId="0" borderId="0" xfId="4" applyAlignment="1">
      <alignment horizontal="right"/>
    </xf>
    <xf numFmtId="3" fontId="1" fillId="0" borderId="0" xfId="4" applyNumberFormat="1" applyAlignment="1">
      <alignment horizontal="right"/>
    </xf>
    <xf numFmtId="3" fontId="1" fillId="0" borderId="4" xfId="4" applyNumberFormat="1" applyBorder="1" applyAlignment="1">
      <alignment horizontal="right"/>
    </xf>
    <xf numFmtId="3" fontId="77" fillId="0" borderId="0" xfId="4" applyNumberFormat="1" applyFont="1"/>
    <xf numFmtId="0" fontId="77" fillId="0" borderId="0" xfId="4" applyFont="1" applyAlignment="1">
      <alignment horizontal="right"/>
    </xf>
    <xf numFmtId="3" fontId="1" fillId="0" borderId="0" xfId="4" applyNumberFormat="1" applyAlignment="1" applyProtection="1">
      <alignment horizontal="right"/>
      <protection locked="0"/>
    </xf>
    <xf numFmtId="3" fontId="1" fillId="0" borderId="4" xfId="4" applyNumberFormat="1" applyBorder="1" applyAlignment="1" applyProtection="1">
      <alignment horizontal="right"/>
      <protection locked="0"/>
    </xf>
    <xf numFmtId="14" fontId="1" fillId="0" borderId="0" xfId="4" applyNumberFormat="1" applyAlignment="1" applyProtection="1">
      <alignment horizontal="right" shrinkToFit="1"/>
      <protection locked="0"/>
    </xf>
    <xf numFmtId="0" fontId="55" fillId="2" borderId="0" xfId="0" applyFont="1" applyFill="1" applyAlignment="1" applyProtection="1">
      <alignment vertical="center"/>
    </xf>
    <xf numFmtId="0" fontId="55" fillId="2" borderId="0" xfId="0" applyFont="1" applyFill="1" applyAlignment="1" applyProtection="1">
      <alignment horizontal="right" vertical="center"/>
    </xf>
    <xf numFmtId="0" fontId="0" fillId="2" borderId="0" xfId="0" applyFont="1" applyFill="1" applyAlignment="1" applyProtection="1">
      <alignment horizontal="center"/>
    </xf>
    <xf numFmtId="0" fontId="0" fillId="2" borderId="0" xfId="0" applyFont="1" applyFill="1" applyAlignment="1" applyProtection="1">
      <alignment horizontal="right"/>
    </xf>
    <xf numFmtId="1" fontId="0" fillId="2" borderId="0" xfId="0" applyNumberFormat="1" applyFont="1" applyFill="1" applyAlignment="1" applyProtection="1">
      <alignment horizontal="center"/>
    </xf>
    <xf numFmtId="0" fontId="0" fillId="2" borderId="0" xfId="0" applyFont="1" applyFill="1" applyProtection="1"/>
    <xf numFmtId="0" fontId="0" fillId="2" borderId="122" xfId="0" applyFont="1" applyFill="1" applyBorder="1" applyAlignment="1" applyProtection="1">
      <alignment horizontal="center"/>
    </xf>
    <xf numFmtId="0" fontId="0" fillId="2" borderId="119" xfId="0" applyFont="1" applyFill="1" applyBorder="1" applyProtection="1"/>
    <xf numFmtId="0" fontId="0" fillId="2" borderId="0" xfId="0" applyFont="1" applyFill="1" applyBorder="1" applyProtection="1"/>
    <xf numFmtId="0" fontId="0" fillId="2" borderId="122" xfId="0" applyFont="1" applyFill="1" applyBorder="1" applyProtection="1"/>
    <xf numFmtId="0" fontId="0" fillId="2" borderId="0" xfId="0" applyFont="1" applyFill="1" applyAlignment="1" applyProtection="1">
      <alignment horizontal="left"/>
    </xf>
    <xf numFmtId="0" fontId="0" fillId="2" borderId="65" xfId="0" applyFont="1" applyFill="1" applyBorder="1" applyAlignment="1" applyProtection="1">
      <alignment horizontal="center"/>
    </xf>
    <xf numFmtId="0" fontId="0" fillId="2" borderId="67" xfId="0" applyFont="1" applyFill="1" applyBorder="1" applyProtection="1"/>
    <xf numFmtId="0" fontId="0" fillId="2" borderId="66" xfId="0" applyFont="1" applyFill="1" applyBorder="1" applyProtection="1"/>
    <xf numFmtId="0" fontId="0" fillId="2" borderId="65" xfId="0" applyFont="1" applyFill="1" applyBorder="1" applyProtection="1"/>
    <xf numFmtId="3" fontId="5" fillId="2" borderId="0" xfId="0" applyNumberFormat="1" applyFont="1" applyFill="1" applyBorder="1" applyAlignment="1" applyProtection="1">
      <alignment horizontal="center"/>
    </xf>
    <xf numFmtId="0" fontId="55" fillId="2" borderId="0" xfId="0" applyFont="1" applyFill="1" applyAlignment="1">
      <alignment vertical="center"/>
    </xf>
    <xf numFmtId="0" fontId="55" fillId="2" borderId="0" xfId="0" applyFont="1" applyFill="1" applyAlignment="1" applyProtection="1">
      <alignment horizontal="left" vertical="center"/>
      <protection locked="0"/>
    </xf>
    <xf numFmtId="14" fontId="55" fillId="2" borderId="0" xfId="0" applyNumberFormat="1" applyFont="1" applyFill="1" applyAlignment="1">
      <alignment horizontal="left" vertical="center"/>
    </xf>
    <xf numFmtId="5" fontId="55" fillId="2" borderId="0" xfId="5" applyNumberFormat="1" applyFont="1" applyFill="1" applyAlignment="1" applyProtection="1">
      <alignment horizontal="left" vertical="center"/>
    </xf>
    <xf numFmtId="0" fontId="55" fillId="2" borderId="0" xfId="0" applyFont="1" applyFill="1" applyAlignment="1">
      <alignment horizontal="left" vertical="center"/>
    </xf>
    <xf numFmtId="0" fontId="55" fillId="2" borderId="0" xfId="0" applyFont="1" applyFill="1" applyAlignment="1">
      <alignment horizontal="right" vertical="center"/>
    </xf>
    <xf numFmtId="0" fontId="32" fillId="2" borderId="0" xfId="0" applyFont="1" applyFill="1" applyAlignment="1">
      <alignment horizontal="left" vertical="center"/>
    </xf>
    <xf numFmtId="0" fontId="0" fillId="2" borderId="62" xfId="0" applyFill="1" applyBorder="1" applyAlignment="1">
      <alignment horizontal="left" vertical="center"/>
    </xf>
    <xf numFmtId="0" fontId="55" fillId="2" borderId="63" xfId="0" applyFont="1" applyFill="1" applyBorder="1" applyAlignment="1">
      <alignment vertical="center"/>
    </xf>
    <xf numFmtId="0" fontId="55" fillId="2" borderId="64" xfId="0" applyFont="1" applyFill="1" applyBorder="1" applyAlignment="1">
      <alignment vertical="center"/>
    </xf>
    <xf numFmtId="0" fontId="0" fillId="2" borderId="63" xfId="0" applyFill="1" applyBorder="1" applyAlignment="1">
      <alignment vertical="center"/>
    </xf>
    <xf numFmtId="167" fontId="32" fillId="2" borderId="65" xfId="0" applyNumberFormat="1" applyFont="1" applyFill="1" applyBorder="1" applyAlignment="1">
      <alignment vertical="center"/>
    </xf>
    <xf numFmtId="0" fontId="0" fillId="2" borderId="66" xfId="0" applyFill="1" applyBorder="1" applyAlignment="1">
      <alignment horizontal="right" vertical="center"/>
    </xf>
    <xf numFmtId="0" fontId="0" fillId="2" borderId="84" xfId="0" applyFill="1" applyBorder="1" applyAlignment="1">
      <alignment vertical="center"/>
    </xf>
    <xf numFmtId="14" fontId="55" fillId="2" borderId="120" xfId="0" applyNumberFormat="1" applyFont="1" applyFill="1" applyBorder="1" applyAlignment="1">
      <alignment vertical="center"/>
    </xf>
    <xf numFmtId="0" fontId="55" fillId="2" borderId="122" xfId="0" applyFont="1" applyFill="1" applyBorder="1" applyAlignment="1">
      <alignment vertical="center"/>
    </xf>
    <xf numFmtId="0" fontId="55" fillId="2" borderId="119" xfId="0" applyFont="1" applyFill="1" applyBorder="1" applyAlignment="1">
      <alignment vertical="center"/>
    </xf>
    <xf numFmtId="14" fontId="55" fillId="2" borderId="65" xfId="0" applyNumberFormat="1" applyFont="1" applyFill="1" applyBorder="1" applyAlignment="1">
      <alignment vertical="center"/>
    </xf>
    <xf numFmtId="0" fontId="55" fillId="2" borderId="67" xfId="0" applyFont="1" applyFill="1" applyBorder="1" applyAlignment="1">
      <alignment vertical="center"/>
    </xf>
    <xf numFmtId="0" fontId="55" fillId="2" borderId="0" xfId="0" applyFont="1" applyFill="1" applyAlignment="1" applyProtection="1">
      <alignment vertical="center"/>
      <protection locked="0"/>
    </xf>
    <xf numFmtId="0" fontId="16" fillId="4" borderId="0" xfId="2" applyFont="1" applyFill="1" applyBorder="1" applyAlignment="1" applyProtection="1">
      <alignment horizontal="center" vertical="center"/>
    </xf>
    <xf numFmtId="3" fontId="5" fillId="2" borderId="1" xfId="0" applyNumberFormat="1" applyFont="1" applyFill="1" applyBorder="1" applyAlignment="1">
      <alignment horizontal="center"/>
    </xf>
    <xf numFmtId="3" fontId="5" fillId="2" borderId="2" xfId="0" applyNumberFormat="1" applyFont="1" applyFill="1" applyBorder="1" applyAlignment="1">
      <alignment horizontal="center"/>
    </xf>
    <xf numFmtId="3" fontId="5" fillId="2" borderId="7" xfId="0" applyNumberFormat="1" applyFont="1" applyFill="1" applyBorder="1" applyAlignment="1">
      <alignment horizontal="center"/>
    </xf>
    <xf numFmtId="3" fontId="5" fillId="2" borderId="1" xfId="0" applyNumberFormat="1" applyFont="1" applyFill="1" applyBorder="1" applyAlignment="1">
      <alignment horizontal="right"/>
    </xf>
    <xf numFmtId="3" fontId="5" fillId="2" borderId="2" xfId="0" applyNumberFormat="1" applyFont="1" applyFill="1" applyBorder="1" applyAlignment="1">
      <alignment horizontal="right"/>
    </xf>
    <xf numFmtId="3" fontId="5" fillId="2" borderId="18" xfId="0" applyNumberFormat="1" applyFont="1" applyFill="1" applyBorder="1" applyAlignment="1">
      <alignment horizontal="center"/>
    </xf>
    <xf numFmtId="3" fontId="5" fillId="2" borderId="17" xfId="0" applyNumberFormat="1" applyFont="1" applyFill="1" applyBorder="1" applyAlignment="1">
      <alignment horizontal="center"/>
    </xf>
    <xf numFmtId="3" fontId="5" fillId="2" borderId="19" xfId="0" applyNumberFormat="1" applyFont="1" applyFill="1" applyBorder="1" applyAlignment="1">
      <alignment horizontal="center"/>
    </xf>
    <xf numFmtId="3" fontId="6" fillId="2" borderId="46" xfId="0" applyNumberFormat="1" applyFont="1" applyFill="1" applyBorder="1" applyAlignment="1">
      <alignment horizontal="center" wrapText="1"/>
    </xf>
    <xf numFmtId="3" fontId="6" fillId="2" borderId="39" xfId="0" applyNumberFormat="1" applyFont="1" applyFill="1" applyBorder="1" applyAlignment="1">
      <alignment horizontal="center"/>
    </xf>
    <xf numFmtId="3" fontId="5" fillId="2" borderId="18" xfId="0" applyNumberFormat="1" applyFont="1" applyFill="1" applyBorder="1" applyAlignment="1">
      <alignment horizontal="center" wrapText="1"/>
    </xf>
    <xf numFmtId="3" fontId="5" fillId="2" borderId="6" xfId="0" applyNumberFormat="1" applyFont="1" applyFill="1" applyBorder="1" applyAlignment="1">
      <alignment horizontal="center"/>
    </xf>
    <xf numFmtId="3" fontId="5" fillId="2" borderId="5" xfId="0" applyNumberFormat="1" applyFont="1" applyFill="1" applyBorder="1" applyAlignment="1">
      <alignment horizontal="center"/>
    </xf>
    <xf numFmtId="3" fontId="6" fillId="2" borderId="47" xfId="0" applyNumberFormat="1" applyFont="1" applyFill="1" applyBorder="1" applyAlignment="1">
      <alignment horizontal="center"/>
    </xf>
    <xf numFmtId="3" fontId="6" fillId="2" borderId="40" xfId="0" applyNumberFormat="1" applyFont="1" applyFill="1" applyBorder="1" applyAlignment="1">
      <alignment horizontal="center"/>
    </xf>
    <xf numFmtId="3" fontId="6" fillId="2" borderId="154" xfId="0" applyNumberFormat="1" applyFont="1" applyFill="1" applyBorder="1" applyAlignment="1">
      <alignment horizontal="center" wrapText="1"/>
    </xf>
    <xf numFmtId="3" fontId="6" fillId="2" borderId="155" xfId="0" applyNumberFormat="1" applyFont="1" applyFill="1" applyBorder="1" applyAlignment="1">
      <alignment horizontal="center" wrapText="1"/>
    </xf>
    <xf numFmtId="3" fontId="6" fillId="2" borderId="74" xfId="0" applyNumberFormat="1" applyFont="1" applyFill="1" applyBorder="1" applyAlignment="1">
      <alignment horizontal="center" wrapText="1"/>
    </xf>
    <xf numFmtId="3" fontId="6" fillId="2" borderId="152" xfId="0" applyNumberFormat="1" applyFont="1" applyFill="1" applyBorder="1" applyAlignment="1">
      <alignment horizontal="center" wrapText="1"/>
    </xf>
    <xf numFmtId="0" fontId="5" fillId="2" borderId="18" xfId="0" applyFont="1" applyFill="1" applyBorder="1" applyAlignment="1" applyProtection="1">
      <alignment horizontal="center"/>
    </xf>
    <xf numFmtId="0" fontId="5" fillId="2" borderId="17" xfId="0" applyFont="1" applyFill="1" applyBorder="1" applyAlignment="1" applyProtection="1">
      <alignment horizontal="center"/>
    </xf>
    <xf numFmtId="0" fontId="5" fillId="2" borderId="19" xfId="0" applyFont="1" applyFill="1" applyBorder="1" applyAlignment="1" applyProtection="1">
      <alignment horizontal="center"/>
    </xf>
    <xf numFmtId="0" fontId="64" fillId="7" borderId="0" xfId="3" applyAlignment="1">
      <alignment horizontal="center"/>
    </xf>
    <xf numFmtId="0" fontId="4" fillId="2" borderId="18" xfId="0" applyFont="1" applyFill="1" applyBorder="1" applyAlignment="1">
      <alignment horizontal="center"/>
    </xf>
    <xf numFmtId="0" fontId="4" fillId="2" borderId="17" xfId="0" applyFont="1" applyFill="1" applyBorder="1" applyAlignment="1">
      <alignment horizontal="center"/>
    </xf>
    <xf numFmtId="0" fontId="4" fillId="2" borderId="19" xfId="0" applyFont="1" applyFill="1" applyBorder="1" applyAlignment="1">
      <alignment horizontal="center"/>
    </xf>
    <xf numFmtId="0" fontId="5" fillId="2" borderId="21" xfId="0" applyFont="1" applyFill="1" applyBorder="1" applyAlignment="1">
      <alignment horizontal="center"/>
    </xf>
    <xf numFmtId="0" fontId="5" fillId="2" borderId="22" xfId="0" applyFont="1" applyFill="1" applyBorder="1" applyAlignment="1">
      <alignment horizontal="center"/>
    </xf>
    <xf numFmtId="3" fontId="6" fillId="2" borderId="45" xfId="0" applyNumberFormat="1" applyFont="1" applyFill="1" applyBorder="1" applyAlignment="1">
      <alignment horizontal="center" wrapText="1"/>
    </xf>
    <xf numFmtId="3" fontId="6" fillId="2" borderId="38" xfId="0" applyNumberFormat="1" applyFont="1" applyFill="1" applyBorder="1" applyAlignment="1">
      <alignment horizontal="center"/>
    </xf>
    <xf numFmtId="3" fontId="5" fillId="2" borderId="0" xfId="0" applyNumberFormat="1" applyFont="1" applyFill="1" applyBorder="1" applyAlignment="1">
      <alignment horizontal="center"/>
    </xf>
    <xf numFmtId="0" fontId="5" fillId="2" borderId="9" xfId="0" applyFont="1" applyFill="1" applyBorder="1" applyAlignment="1">
      <alignment horizontal="center" wrapText="1"/>
    </xf>
    <xf numFmtId="0" fontId="5" fillId="2" borderId="13" xfId="0" applyFont="1" applyFill="1" applyBorder="1" applyAlignment="1">
      <alignment horizontal="center"/>
    </xf>
    <xf numFmtId="0" fontId="5" fillId="2" borderId="10" xfId="0" applyFont="1" applyFill="1" applyBorder="1" applyAlignment="1">
      <alignment horizontal="center" wrapText="1"/>
    </xf>
    <xf numFmtId="0" fontId="5" fillId="2" borderId="14" xfId="0" applyFont="1" applyFill="1" applyBorder="1" applyAlignment="1">
      <alignment horizontal="center"/>
    </xf>
    <xf numFmtId="0" fontId="0" fillId="2" borderId="84" xfId="0" applyFont="1" applyFill="1" applyBorder="1" applyAlignment="1" applyProtection="1">
      <alignment horizontal="center"/>
    </xf>
    <xf numFmtId="0" fontId="0" fillId="2" borderId="120" xfId="0" applyFont="1" applyFill="1" applyBorder="1" applyAlignment="1" applyProtection="1">
      <alignment horizontal="center"/>
    </xf>
    <xf numFmtId="0" fontId="55" fillId="2" borderId="66" xfId="0" applyFont="1" applyFill="1" applyBorder="1" applyAlignment="1">
      <alignment horizontal="left" vertical="center"/>
    </xf>
    <xf numFmtId="0" fontId="55" fillId="2" borderId="66" xfId="0" applyFont="1" applyFill="1" applyBorder="1" applyAlignment="1">
      <alignment horizontal="left" vertical="center" shrinkToFit="1"/>
    </xf>
    <xf numFmtId="0" fontId="55" fillId="2" borderId="67" xfId="0" applyFont="1" applyFill="1" applyBorder="1" applyAlignment="1">
      <alignment horizontal="left" vertical="center" shrinkToFit="1"/>
    </xf>
    <xf numFmtId="0" fontId="55" fillId="2" borderId="65" xfId="0" applyFont="1" applyFill="1" applyBorder="1" applyAlignment="1">
      <alignment horizontal="left" vertical="center"/>
    </xf>
    <xf numFmtId="0" fontId="55" fillId="2" borderId="67" xfId="0" applyFont="1" applyFill="1" applyBorder="1" applyAlignment="1">
      <alignment horizontal="left" vertical="center"/>
    </xf>
    <xf numFmtId="0" fontId="32" fillId="2" borderId="122" xfId="0" applyFont="1" applyFill="1" applyBorder="1" applyAlignment="1">
      <alignment horizontal="left" vertical="center" shrinkToFit="1"/>
    </xf>
    <xf numFmtId="0" fontId="32" fillId="2" borderId="0" xfId="0" applyFont="1" applyFill="1" applyAlignment="1">
      <alignment horizontal="left" vertical="center" shrinkToFit="1"/>
    </xf>
    <xf numFmtId="0" fontId="32" fillId="2" borderId="119" xfId="0" applyFont="1" applyFill="1" applyBorder="1" applyAlignment="1">
      <alignment horizontal="left" vertical="center" shrinkToFit="1"/>
    </xf>
    <xf numFmtId="0" fontId="55" fillId="2" borderId="122" xfId="0" applyFont="1" applyFill="1" applyBorder="1" applyAlignment="1">
      <alignment horizontal="left" vertical="center" shrinkToFit="1"/>
    </xf>
    <xf numFmtId="0" fontId="55" fillId="2" borderId="0" xfId="0" applyFont="1" applyFill="1" applyAlignment="1">
      <alignment horizontal="left" vertical="center" shrinkToFit="1"/>
    </xf>
    <xf numFmtId="0" fontId="55" fillId="2" borderId="119" xfId="0" applyFont="1" applyFill="1" applyBorder="1" applyAlignment="1">
      <alignment horizontal="left" vertical="center" shrinkToFit="1"/>
    </xf>
    <xf numFmtId="0" fontId="55" fillId="2" borderId="65" xfId="0" applyFont="1" applyFill="1" applyBorder="1" applyAlignment="1">
      <alignment horizontal="left" vertical="center" shrinkToFit="1"/>
    </xf>
    <xf numFmtId="165" fontId="70" fillId="8" borderId="2" xfId="0" applyNumberFormat="1" applyFont="1" applyFill="1" applyBorder="1" applyAlignment="1">
      <alignment horizontal="center"/>
    </xf>
    <xf numFmtId="165" fontId="70" fillId="8" borderId="7" xfId="0" applyNumberFormat="1" applyFont="1" applyFill="1" applyBorder="1" applyAlignment="1">
      <alignment horizontal="center"/>
    </xf>
    <xf numFmtId="3" fontId="71" fillId="8" borderId="17" xfId="0" applyNumberFormat="1" applyFont="1" applyFill="1" applyBorder="1" applyAlignment="1">
      <alignment horizontal="center"/>
    </xf>
    <xf numFmtId="3" fontId="71" fillId="8" borderId="19" xfId="0" applyNumberFormat="1" applyFont="1" applyFill="1" applyBorder="1" applyAlignment="1">
      <alignment horizontal="center"/>
    </xf>
    <xf numFmtId="0" fontId="69" fillId="8" borderId="18" xfId="0" applyFont="1" applyFill="1" applyBorder="1" applyAlignment="1">
      <alignment horizontal="center"/>
    </xf>
    <xf numFmtId="0" fontId="69" fillId="8" borderId="17" xfId="0" applyFont="1" applyFill="1" applyBorder="1" applyAlignment="1">
      <alignment horizontal="center"/>
    </xf>
    <xf numFmtId="165" fontId="71" fillId="8" borderId="17" xfId="0" applyNumberFormat="1" applyFont="1" applyFill="1" applyBorder="1" applyAlignment="1">
      <alignment horizontal="center" wrapText="1"/>
    </xf>
    <xf numFmtId="165" fontId="71" fillId="8" borderId="4" xfId="0" applyNumberFormat="1" applyFont="1" applyFill="1" applyBorder="1" applyAlignment="1">
      <alignment horizontal="center" wrapText="1"/>
    </xf>
    <xf numFmtId="0" fontId="71" fillId="8" borderId="18" xfId="0" applyFont="1" applyFill="1" applyBorder="1" applyAlignment="1">
      <alignment horizontal="center"/>
    </xf>
    <xf numFmtId="0" fontId="71" fillId="8" borderId="3" xfId="0" applyFont="1" applyFill="1" applyBorder="1" applyAlignment="1">
      <alignment horizontal="center"/>
    </xf>
    <xf numFmtId="0" fontId="71" fillId="8" borderId="17" xfId="0" applyFont="1" applyFill="1" applyBorder="1" applyAlignment="1">
      <alignment horizontal="center"/>
    </xf>
    <xf numFmtId="0" fontId="71" fillId="8" borderId="4" xfId="0" applyFont="1" applyFill="1" applyBorder="1" applyAlignment="1">
      <alignment horizontal="center"/>
    </xf>
    <xf numFmtId="49" fontId="11" fillId="2" borderId="112" xfId="0" applyNumberFormat="1" applyFont="1" applyFill="1" applyBorder="1" applyAlignment="1">
      <alignment horizontal="left" vertical="center" wrapText="1"/>
    </xf>
    <xf numFmtId="49" fontId="11" fillId="2" borderId="113" xfId="0" applyNumberFormat="1" applyFont="1" applyFill="1" applyBorder="1" applyAlignment="1">
      <alignment horizontal="left" vertical="center" wrapText="1"/>
    </xf>
    <xf numFmtId="49" fontId="10" fillId="2" borderId="108" xfId="0" applyNumberFormat="1" applyFont="1" applyFill="1" applyBorder="1" applyAlignment="1">
      <alignment horizontal="center" vertical="center"/>
    </xf>
    <xf numFmtId="49" fontId="10" fillId="2" borderId="96" xfId="0" applyNumberFormat="1" applyFont="1" applyFill="1" applyBorder="1" applyAlignment="1">
      <alignment horizontal="center" vertical="center"/>
    </xf>
    <xf numFmtId="3" fontId="10" fillId="2" borderId="62" xfId="0" applyNumberFormat="1" applyFont="1" applyFill="1" applyBorder="1" applyAlignment="1">
      <alignment horizontal="center" vertical="center"/>
    </xf>
    <xf numFmtId="3" fontId="10" fillId="2" borderId="109" xfId="0" applyNumberFormat="1" applyFont="1" applyFill="1" applyBorder="1" applyAlignment="1">
      <alignment horizontal="center" vertical="center"/>
    </xf>
    <xf numFmtId="3" fontId="10" fillId="2" borderId="105" xfId="0" applyNumberFormat="1" applyFont="1" applyFill="1" applyBorder="1" applyAlignment="1">
      <alignment horizontal="center" vertical="center"/>
    </xf>
    <xf numFmtId="3" fontId="10" fillId="2" borderId="42" xfId="0" applyNumberFormat="1" applyFont="1" applyFill="1" applyBorder="1" applyAlignment="1">
      <alignment horizontal="center" vertical="center"/>
    </xf>
    <xf numFmtId="3" fontId="10" fillId="2" borderId="110" xfId="0" applyNumberFormat="1" applyFont="1" applyFill="1" applyBorder="1" applyAlignment="1">
      <alignment horizontal="center" vertical="center"/>
    </xf>
    <xf numFmtId="3" fontId="10" fillId="2" borderId="70" xfId="0" applyNumberFormat="1" applyFont="1" applyFill="1" applyBorder="1" applyAlignment="1">
      <alignment horizontal="center" vertical="center"/>
    </xf>
    <xf numFmtId="3" fontId="10" fillId="2" borderId="114" xfId="0" applyNumberFormat="1" applyFont="1" applyFill="1" applyBorder="1" applyAlignment="1">
      <alignment horizontal="center" vertical="center"/>
    </xf>
    <xf numFmtId="3" fontId="10" fillId="2" borderId="30" xfId="0" applyNumberFormat="1" applyFont="1" applyFill="1" applyBorder="1" applyAlignment="1">
      <alignment horizontal="center" vertical="center"/>
    </xf>
    <xf numFmtId="3" fontId="10" fillId="2" borderId="71" xfId="0" applyNumberFormat="1" applyFont="1" applyFill="1" applyBorder="1" applyAlignment="1">
      <alignment horizontal="center" vertical="center"/>
    </xf>
    <xf numFmtId="3" fontId="10" fillId="2" borderId="91" xfId="0" applyNumberFormat="1" applyFont="1" applyFill="1" applyBorder="1" applyAlignment="1">
      <alignment horizontal="center" vertical="center"/>
    </xf>
    <xf numFmtId="0" fontId="11" fillId="2" borderId="106" xfId="0" applyFont="1" applyFill="1" applyBorder="1" applyAlignment="1">
      <alignment horizontal="left" vertical="center" wrapText="1"/>
    </xf>
    <xf numFmtId="0" fontId="11" fillId="2" borderId="64" xfId="0" applyFont="1" applyFill="1" applyBorder="1" applyAlignment="1">
      <alignment horizontal="left" vertical="center" wrapText="1"/>
    </xf>
    <xf numFmtId="0" fontId="11" fillId="2" borderId="101" xfId="0" applyFont="1" applyFill="1" applyBorder="1" applyAlignment="1">
      <alignment horizontal="left" vertical="center" wrapText="1"/>
    </xf>
    <xf numFmtId="0" fontId="11" fillId="2" borderId="107" xfId="0" applyFont="1" applyFill="1" applyBorder="1" applyAlignment="1">
      <alignment horizontal="left" vertical="center" wrapText="1"/>
    </xf>
    <xf numFmtId="0" fontId="10" fillId="2" borderId="108" xfId="0" applyFont="1" applyFill="1" applyBorder="1" applyAlignment="1">
      <alignment horizontal="center" vertical="center"/>
    </xf>
    <xf numFmtId="0" fontId="10" fillId="2" borderId="96" xfId="0" applyFont="1" applyFill="1" applyBorder="1" applyAlignment="1">
      <alignment horizontal="center" vertical="center"/>
    </xf>
    <xf numFmtId="3" fontId="10" fillId="2" borderId="111" xfId="0" applyNumberFormat="1" applyFont="1" applyFill="1" applyBorder="1" applyAlignment="1">
      <alignment horizontal="center" vertical="center"/>
    </xf>
    <xf numFmtId="3" fontId="10" fillId="2" borderId="104" xfId="0" applyNumberFormat="1" applyFont="1" applyFill="1" applyBorder="1" applyAlignment="1">
      <alignment horizontal="center" vertical="center"/>
    </xf>
    <xf numFmtId="0" fontId="11" fillId="2" borderId="26" xfId="0" applyFont="1" applyFill="1" applyBorder="1" applyAlignment="1">
      <alignment horizontal="left" vertical="center"/>
    </xf>
    <xf numFmtId="0" fontId="11" fillId="2" borderId="71" xfId="0" applyFont="1" applyFill="1" applyBorder="1" applyAlignment="1">
      <alignment horizontal="left" vertical="center"/>
    </xf>
    <xf numFmtId="3" fontId="10" fillId="2" borderId="94" xfId="0" applyNumberFormat="1" applyFont="1" applyFill="1" applyBorder="1" applyAlignment="1">
      <alignment horizontal="center" vertical="center"/>
    </xf>
    <xf numFmtId="3" fontId="10" fillId="2" borderId="86" xfId="0" applyNumberFormat="1" applyFont="1" applyFill="1" applyBorder="1" applyAlignment="1">
      <alignment horizontal="center" vertical="center"/>
    </xf>
    <xf numFmtId="3" fontId="10" fillId="2" borderId="87" xfId="0" applyNumberFormat="1" applyFont="1" applyFill="1" applyBorder="1" applyAlignment="1">
      <alignment horizontal="center" vertical="center"/>
    </xf>
    <xf numFmtId="3" fontId="10" fillId="2" borderId="88" xfId="0" applyNumberFormat="1" applyFont="1" applyFill="1" applyBorder="1" applyAlignment="1">
      <alignment horizontal="center" vertical="center"/>
    </xf>
    <xf numFmtId="3" fontId="10" fillId="2" borderId="73" xfId="0" applyNumberFormat="1" applyFont="1" applyFill="1" applyBorder="1" applyAlignment="1">
      <alignment horizontal="center" vertical="center"/>
    </xf>
    <xf numFmtId="3" fontId="10" fillId="2" borderId="89" xfId="0" applyNumberFormat="1" applyFont="1" applyFill="1" applyBorder="1" applyAlignment="1">
      <alignment horizontal="center" vertical="center"/>
    </xf>
    <xf numFmtId="3" fontId="10" fillId="2" borderId="83" xfId="0" applyNumberFormat="1" applyFont="1" applyFill="1" applyBorder="1" applyAlignment="1">
      <alignment horizontal="center" vertical="center"/>
    </xf>
    <xf numFmtId="3" fontId="10" fillId="2" borderId="90" xfId="0" applyNumberFormat="1" applyFont="1" applyFill="1" applyBorder="1" applyAlignment="1">
      <alignment horizontal="center" vertical="center"/>
    </xf>
    <xf numFmtId="3" fontId="10" fillId="2" borderId="93" xfId="0" applyNumberFormat="1" applyFont="1" applyFill="1" applyBorder="1" applyAlignment="1">
      <alignment horizontal="center" vertical="center"/>
    </xf>
    <xf numFmtId="3" fontId="10" fillId="2" borderId="82" xfId="0" applyNumberFormat="1" applyFont="1" applyFill="1" applyBorder="1" applyAlignment="1">
      <alignment horizontal="center" vertical="center"/>
    </xf>
    <xf numFmtId="3" fontId="10" fillId="2" borderId="68" xfId="0" applyNumberFormat="1" applyFont="1" applyFill="1" applyBorder="1" applyAlignment="1">
      <alignment horizontal="center" vertical="center"/>
    </xf>
    <xf numFmtId="3" fontId="10" fillId="2" borderId="44" xfId="0" applyNumberFormat="1" applyFont="1" applyFill="1" applyBorder="1" applyAlignment="1">
      <alignment horizontal="center" vertical="center"/>
    </xf>
    <xf numFmtId="3" fontId="10" fillId="2" borderId="77" xfId="0" applyNumberFormat="1" applyFont="1" applyFill="1" applyBorder="1" applyAlignment="1">
      <alignment horizontal="center" vertical="center"/>
    </xf>
    <xf numFmtId="3" fontId="10" fillId="2" borderId="78" xfId="0" applyNumberFormat="1" applyFont="1" applyFill="1" applyBorder="1" applyAlignment="1">
      <alignment horizontal="center" vertical="center"/>
    </xf>
    <xf numFmtId="3" fontId="10" fillId="2" borderId="57" xfId="0" applyNumberFormat="1" applyFont="1" applyFill="1" applyBorder="1" applyAlignment="1">
      <alignment horizontal="center" vertical="center"/>
    </xf>
    <xf numFmtId="3" fontId="10" fillId="2" borderId="43" xfId="0" applyNumberFormat="1" applyFont="1" applyFill="1" applyBorder="1" applyAlignment="1">
      <alignment horizontal="center" vertical="center"/>
    </xf>
    <xf numFmtId="3" fontId="10" fillId="2" borderId="79" xfId="0" applyNumberFormat="1" applyFont="1" applyFill="1" applyBorder="1" applyAlignment="1">
      <alignment horizontal="center" vertical="center"/>
    </xf>
    <xf numFmtId="3" fontId="10" fillId="2" borderId="92" xfId="0" applyNumberFormat="1" applyFont="1" applyFill="1" applyBorder="1" applyAlignment="1">
      <alignment horizontal="center" vertical="center"/>
    </xf>
    <xf numFmtId="0" fontId="10" fillId="2" borderId="38" xfId="0" applyFont="1" applyFill="1" applyBorder="1" applyAlignment="1">
      <alignment horizontal="left" vertical="center"/>
    </xf>
    <xf numFmtId="0" fontId="10" fillId="2" borderId="74" xfId="0" applyFont="1" applyFill="1" applyBorder="1" applyAlignment="1">
      <alignment horizontal="left" vertical="center"/>
    </xf>
    <xf numFmtId="3" fontId="10" fillId="2" borderId="80" xfId="0" applyNumberFormat="1" applyFont="1" applyFill="1" applyBorder="1" applyAlignment="1">
      <alignment horizontal="center" vertical="center"/>
    </xf>
    <xf numFmtId="0" fontId="10" fillId="2" borderId="36" xfId="0" applyFont="1" applyFill="1" applyBorder="1" applyAlignment="1">
      <alignment horizontal="left" vertical="center"/>
    </xf>
    <xf numFmtId="0" fontId="10" fillId="2" borderId="73" xfId="0" applyFont="1" applyFill="1" applyBorder="1" applyAlignment="1">
      <alignment horizontal="left" vertical="center"/>
    </xf>
    <xf numFmtId="0" fontId="11" fillId="2" borderId="29" xfId="0" applyFont="1" applyFill="1" applyBorder="1" applyAlignment="1">
      <alignment horizontal="left" vertical="center"/>
    </xf>
    <xf numFmtId="0" fontId="11" fillId="2" borderId="70" xfId="0" applyFont="1" applyFill="1" applyBorder="1" applyAlignment="1">
      <alignment horizontal="left" vertical="center"/>
    </xf>
    <xf numFmtId="0" fontId="11" fillId="2" borderId="34" xfId="0" applyFont="1" applyFill="1" applyBorder="1" applyAlignment="1">
      <alignment horizontal="left" vertical="center"/>
    </xf>
    <xf numFmtId="0" fontId="11" fillId="2" borderId="72" xfId="0" applyFont="1" applyFill="1" applyBorder="1" applyAlignment="1">
      <alignment horizontal="left" vertical="center"/>
    </xf>
    <xf numFmtId="3" fontId="10" fillId="2" borderId="85" xfId="0" applyNumberFormat="1" applyFont="1" applyFill="1" applyBorder="1" applyAlignment="1">
      <alignment horizontal="center" vertical="center"/>
    </xf>
    <xf numFmtId="3" fontId="10" fillId="2" borderId="81" xfId="0" applyNumberFormat="1" applyFont="1" applyFill="1" applyBorder="1" applyAlignment="1" applyProtection="1">
      <alignment horizontal="center" vertical="center"/>
      <protection locked="0"/>
    </xf>
    <xf numFmtId="3" fontId="10" fillId="2" borderId="82" xfId="0" applyNumberFormat="1" applyFont="1" applyFill="1" applyBorder="1" applyAlignment="1" applyProtection="1">
      <alignment horizontal="center" vertical="center"/>
      <protection locked="0"/>
    </xf>
    <xf numFmtId="3" fontId="10" fillId="2" borderId="84" xfId="0" applyNumberFormat="1" applyFont="1" applyFill="1" applyBorder="1" applyAlignment="1">
      <alignment horizontal="center" vertical="center"/>
    </xf>
    <xf numFmtId="0" fontId="17" fillId="2" borderId="66" xfId="0" applyFont="1" applyFill="1" applyBorder="1" applyAlignment="1">
      <alignment horizontal="center"/>
    </xf>
    <xf numFmtId="0" fontId="14" fillId="2" borderId="0" xfId="0" applyFont="1" applyFill="1" applyAlignment="1" applyProtection="1">
      <alignment horizontal="left"/>
    </xf>
    <xf numFmtId="0" fontId="12" fillId="2" borderId="62" xfId="0" applyFont="1" applyFill="1" applyBorder="1" applyAlignment="1">
      <alignment horizontal="center" wrapText="1"/>
    </xf>
    <xf numFmtId="0" fontId="12" fillId="2" borderId="63" xfId="0" applyFont="1" applyFill="1" applyBorder="1" applyAlignment="1">
      <alignment horizontal="center" wrapText="1"/>
    </xf>
    <xf numFmtId="0" fontId="12" fillId="2" borderId="64" xfId="0" applyFont="1" applyFill="1" applyBorder="1" applyAlignment="1">
      <alignment horizontal="center" wrapText="1"/>
    </xf>
    <xf numFmtId="49" fontId="52" fillId="2" borderId="75" xfId="0" applyNumberFormat="1" applyFont="1" applyFill="1" applyBorder="1" applyAlignment="1">
      <alignment horizontal="center" vertical="center" wrapText="1"/>
    </xf>
    <xf numFmtId="49" fontId="52" fillId="2" borderId="41" xfId="0" applyNumberFormat="1" applyFont="1" applyFill="1" applyBorder="1" applyAlignment="1">
      <alignment horizontal="center" vertical="center" wrapText="1"/>
    </xf>
    <xf numFmtId="49" fontId="52" fillId="2" borderId="69" xfId="0" applyNumberFormat="1" applyFont="1" applyFill="1" applyBorder="1" applyAlignment="1">
      <alignment horizontal="center" vertical="center" wrapText="1"/>
    </xf>
    <xf numFmtId="0" fontId="10" fillId="2" borderId="41" xfId="0" applyNumberFormat="1" applyFont="1" applyFill="1" applyBorder="1" applyAlignment="1">
      <alignment horizontal="center" vertical="center" wrapText="1"/>
    </xf>
    <xf numFmtId="0" fontId="10" fillId="2" borderId="32" xfId="0" applyNumberFormat="1" applyFont="1" applyFill="1" applyBorder="1" applyAlignment="1">
      <alignment horizontal="center" vertical="center" wrapText="1"/>
    </xf>
    <xf numFmtId="0" fontId="10" fillId="2" borderId="33" xfId="0" applyNumberFormat="1" applyFont="1" applyFill="1" applyBorder="1" applyAlignment="1">
      <alignment horizontal="center" vertical="center" wrapText="1"/>
    </xf>
    <xf numFmtId="49" fontId="10" fillId="2" borderId="31" xfId="0" applyNumberFormat="1" applyFont="1" applyFill="1" applyBorder="1" applyAlignment="1">
      <alignment horizontal="left" vertical="center" wrapText="1"/>
    </xf>
    <xf numFmtId="49" fontId="10" fillId="2" borderId="69" xfId="0" applyNumberFormat="1" applyFont="1" applyFill="1" applyBorder="1" applyAlignment="1">
      <alignment horizontal="left" vertical="center" wrapText="1"/>
    </xf>
    <xf numFmtId="0" fontId="0" fillId="2" borderId="61" xfId="0" applyFill="1" applyBorder="1" applyAlignment="1">
      <alignment horizontal="left" vertical="center"/>
    </xf>
    <xf numFmtId="0" fontId="2" fillId="2" borderId="61" xfId="0" applyFont="1" applyFill="1" applyBorder="1" applyAlignment="1">
      <alignment horizontal="left" vertical="center"/>
    </xf>
    <xf numFmtId="0" fontId="59" fillId="2" borderId="0" xfId="0" applyFont="1" applyFill="1" applyAlignment="1">
      <alignment horizontal="center" vertical="center" wrapText="1"/>
    </xf>
    <xf numFmtId="0" fontId="61" fillId="2" borderId="1" xfId="0" applyFont="1" applyFill="1" applyBorder="1" applyAlignment="1">
      <alignment horizontal="center" vertical="center"/>
    </xf>
    <xf numFmtId="0" fontId="61" fillId="2" borderId="2" xfId="0" applyFont="1" applyFill="1" applyBorder="1" applyAlignment="1">
      <alignment horizontal="center" vertical="center"/>
    </xf>
    <xf numFmtId="0" fontId="61" fillId="2" borderId="7" xfId="0" applyFont="1" applyFill="1" applyBorder="1" applyAlignment="1">
      <alignment horizontal="center" vertical="center"/>
    </xf>
    <xf numFmtId="0" fontId="59" fillId="2" borderId="0" xfId="0" applyFont="1" applyFill="1" applyAlignment="1">
      <alignment horizontal="center" wrapText="1"/>
    </xf>
    <xf numFmtId="0" fontId="59" fillId="2" borderId="66" xfId="0" applyFont="1" applyFill="1" applyBorder="1" applyAlignment="1">
      <alignment horizontal="center" wrapText="1"/>
    </xf>
    <xf numFmtId="0" fontId="23" fillId="2" borderId="61" xfId="0" applyFont="1" applyFill="1" applyBorder="1" applyAlignment="1">
      <alignment horizontal="center" vertical="center" wrapText="1"/>
    </xf>
    <xf numFmtId="0" fontId="0" fillId="2" borderId="61" xfId="0" applyFill="1" applyBorder="1" applyAlignment="1">
      <alignment horizontal="center" vertical="center" wrapText="1"/>
    </xf>
    <xf numFmtId="0" fontId="32" fillId="2" borderId="61" xfId="0" applyFont="1" applyFill="1" applyBorder="1" applyAlignment="1">
      <alignment horizontal="left"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22" xfId="0" applyFont="1" applyFill="1" applyBorder="1" applyAlignment="1">
      <alignment horizontal="center" vertical="center" wrapText="1"/>
    </xf>
    <xf numFmtId="0" fontId="2" fillId="2" borderId="119"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0" fillId="2" borderId="0" xfId="0" applyFill="1" applyAlignment="1">
      <alignment horizontal="center" wrapText="1"/>
    </xf>
    <xf numFmtId="0" fontId="0" fillId="2" borderId="66" xfId="0" applyFill="1" applyBorder="1" applyAlignment="1">
      <alignment horizontal="center" wrapText="1"/>
    </xf>
    <xf numFmtId="0" fontId="0" fillId="2" borderId="61" xfId="0" applyFill="1" applyBorder="1" applyAlignment="1">
      <alignment horizontal="center"/>
    </xf>
    <xf numFmtId="0" fontId="38" fillId="2" borderId="61" xfId="0" applyFont="1" applyFill="1" applyBorder="1" applyAlignment="1">
      <alignment horizontal="center" vertical="center" wrapText="1"/>
    </xf>
    <xf numFmtId="3" fontId="0" fillId="2" borderId="61" xfId="0" applyNumberFormat="1" applyFill="1" applyBorder="1" applyAlignment="1" applyProtection="1">
      <alignment horizontal="center" vertical="center"/>
      <protection locked="0"/>
    </xf>
    <xf numFmtId="3" fontId="2" fillId="2" borderId="61" xfId="0" applyNumberFormat="1" applyFont="1" applyFill="1" applyBorder="1" applyAlignment="1">
      <alignment horizontal="center" vertical="center"/>
    </xf>
    <xf numFmtId="3" fontId="0" fillId="2" borderId="61" xfId="0" applyNumberFormat="1" applyFill="1" applyBorder="1" applyAlignment="1">
      <alignment horizontal="center" vertical="center"/>
    </xf>
    <xf numFmtId="4" fontId="23" fillId="2" borderId="62" xfId="0" applyNumberFormat="1" applyFont="1" applyFill="1" applyBorder="1" applyAlignment="1">
      <alignment horizontal="left" vertical="center" indent="1"/>
    </xf>
    <xf numFmtId="4" fontId="23" fillId="2" borderId="64" xfId="0" applyNumberFormat="1" applyFont="1" applyFill="1" applyBorder="1" applyAlignment="1">
      <alignment horizontal="left" vertical="center" indent="1"/>
    </xf>
    <xf numFmtId="4" fontId="23" fillId="2" borderId="63" xfId="0" applyNumberFormat="1" applyFont="1" applyFill="1" applyBorder="1" applyAlignment="1">
      <alignment horizontal="left" vertical="center" indent="1"/>
    </xf>
    <xf numFmtId="3" fontId="5" fillId="2" borderId="18" xfId="0" applyNumberFormat="1" applyFont="1" applyFill="1" applyBorder="1" applyAlignment="1" applyProtection="1">
      <alignment horizontal="center"/>
    </xf>
    <xf numFmtId="3" fontId="5" fillId="2" borderId="17" xfId="0" applyNumberFormat="1" applyFont="1" applyFill="1" applyBorder="1" applyAlignment="1" applyProtection="1">
      <alignment horizontal="center"/>
    </xf>
    <xf numFmtId="3" fontId="5" fillId="2" borderId="19" xfId="0" applyNumberFormat="1" applyFont="1" applyFill="1" applyBorder="1" applyAlignment="1" applyProtection="1">
      <alignment horizontal="center"/>
    </xf>
    <xf numFmtId="3" fontId="6" fillId="2" borderId="47" xfId="0" applyNumberFormat="1" applyFont="1" applyFill="1" applyBorder="1" applyAlignment="1" applyProtection="1">
      <alignment horizontal="center"/>
    </xf>
    <xf numFmtId="3" fontId="6" fillId="2" borderId="40" xfId="0" applyNumberFormat="1" applyFont="1" applyFill="1" applyBorder="1" applyAlignment="1" applyProtection="1">
      <alignment horizontal="center"/>
    </xf>
    <xf numFmtId="0" fontId="5" fillId="2" borderId="9" xfId="0" applyFont="1" applyFill="1" applyBorder="1" applyAlignment="1" applyProtection="1">
      <alignment horizontal="center" wrapText="1"/>
    </xf>
    <xf numFmtId="0" fontId="5" fillId="2" borderId="13" xfId="0" applyFont="1" applyFill="1" applyBorder="1" applyAlignment="1" applyProtection="1">
      <alignment horizontal="center"/>
    </xf>
    <xf numFmtId="0" fontId="5" fillId="2" borderId="10" xfId="0" applyFont="1" applyFill="1" applyBorder="1" applyAlignment="1" applyProtection="1">
      <alignment horizontal="center" wrapText="1"/>
    </xf>
    <xf numFmtId="0" fontId="5" fillId="2" borderId="14" xfId="0" applyFont="1" applyFill="1" applyBorder="1" applyAlignment="1" applyProtection="1">
      <alignment horizontal="center"/>
    </xf>
    <xf numFmtId="3" fontId="5" fillId="2" borderId="6"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5" xfId="0" applyNumberFormat="1" applyFont="1" applyFill="1" applyBorder="1" applyAlignment="1" applyProtection="1">
      <alignment horizontal="center"/>
    </xf>
    <xf numFmtId="3" fontId="6" fillId="2" borderId="45" xfId="0" applyNumberFormat="1" applyFont="1" applyFill="1" applyBorder="1" applyAlignment="1" applyProtection="1">
      <alignment horizontal="center" wrapText="1"/>
    </xf>
    <xf numFmtId="3" fontId="6" fillId="2" borderId="38" xfId="0" applyNumberFormat="1" applyFont="1" applyFill="1" applyBorder="1" applyAlignment="1" applyProtection="1">
      <alignment horizontal="center"/>
    </xf>
    <xf numFmtId="3" fontId="6" fillId="2" borderId="154" xfId="0" applyNumberFormat="1" applyFont="1" applyFill="1" applyBorder="1" applyAlignment="1" applyProtection="1">
      <alignment horizontal="center" wrapText="1"/>
    </xf>
    <xf numFmtId="3" fontId="6" fillId="2" borderId="155" xfId="0" applyNumberFormat="1" applyFont="1" applyFill="1" applyBorder="1" applyAlignment="1" applyProtection="1">
      <alignment horizontal="center" wrapText="1"/>
    </xf>
    <xf numFmtId="3" fontId="6" fillId="2" borderId="74" xfId="0" applyNumberFormat="1" applyFont="1" applyFill="1" applyBorder="1" applyAlignment="1" applyProtection="1">
      <alignment horizontal="center" wrapText="1"/>
    </xf>
    <xf numFmtId="3" fontId="6" fillId="2" borderId="152" xfId="0" applyNumberFormat="1" applyFont="1" applyFill="1" applyBorder="1" applyAlignment="1" applyProtection="1">
      <alignment horizontal="center" wrapText="1"/>
    </xf>
    <xf numFmtId="0" fontId="4" fillId="2" borderId="18" xfId="0" applyFont="1" applyFill="1" applyBorder="1" applyAlignment="1" applyProtection="1">
      <alignment horizontal="center"/>
    </xf>
    <xf numFmtId="0" fontId="4" fillId="2" borderId="17" xfId="0" applyFont="1" applyFill="1" applyBorder="1" applyAlignment="1" applyProtection="1">
      <alignment horizontal="center"/>
    </xf>
    <xf numFmtId="0" fontId="4" fillId="2" borderId="19" xfId="0" applyFont="1" applyFill="1" applyBorder="1" applyAlignment="1" applyProtection="1">
      <alignment horizontal="center"/>
    </xf>
    <xf numFmtId="0" fontId="5" fillId="2" borderId="21" xfId="0" applyFont="1" applyFill="1" applyBorder="1" applyAlignment="1" applyProtection="1">
      <alignment horizontal="center"/>
    </xf>
    <xf numFmtId="0" fontId="5" fillId="2" borderId="22" xfId="0" applyFont="1" applyFill="1" applyBorder="1" applyAlignment="1" applyProtection="1">
      <alignment horizontal="center"/>
    </xf>
    <xf numFmtId="3" fontId="5" fillId="2" borderId="18" xfId="0" applyNumberFormat="1" applyFont="1" applyFill="1" applyBorder="1" applyAlignment="1" applyProtection="1">
      <alignment horizontal="center" wrapText="1"/>
    </xf>
    <xf numFmtId="3" fontId="6" fillId="2" borderId="46" xfId="0" applyNumberFormat="1" applyFont="1" applyFill="1" applyBorder="1" applyAlignment="1" applyProtection="1">
      <alignment horizontal="center" wrapText="1"/>
    </xf>
    <xf numFmtId="3" fontId="6" fillId="2" borderId="39" xfId="0" applyNumberFormat="1" applyFont="1" applyFill="1" applyBorder="1" applyAlignment="1" applyProtection="1">
      <alignment horizontal="center"/>
    </xf>
    <xf numFmtId="3" fontId="5" fillId="2" borderId="2" xfId="0" applyNumberFormat="1" applyFont="1" applyFill="1" applyBorder="1" applyAlignment="1" applyProtection="1">
      <alignment horizontal="center"/>
    </xf>
    <xf numFmtId="3" fontId="5" fillId="2" borderId="7" xfId="0" applyNumberFormat="1" applyFont="1" applyFill="1" applyBorder="1" applyAlignment="1" applyProtection="1">
      <alignment horizontal="center"/>
    </xf>
    <xf numFmtId="3" fontId="5" fillId="2" borderId="1" xfId="0" applyNumberFormat="1" applyFont="1" applyFill="1" applyBorder="1" applyAlignment="1" applyProtection="1">
      <alignment horizontal="center"/>
    </xf>
    <xf numFmtId="3" fontId="5" fillId="2" borderId="1" xfId="0" applyNumberFormat="1" applyFont="1" applyFill="1" applyBorder="1" applyAlignment="1" applyProtection="1">
      <alignment horizontal="right"/>
    </xf>
    <xf numFmtId="3" fontId="5" fillId="2" borderId="2" xfId="0" applyNumberFormat="1" applyFont="1" applyFill="1" applyBorder="1" applyAlignment="1" applyProtection="1">
      <alignment horizontal="right"/>
    </xf>
    <xf numFmtId="0" fontId="21" fillId="4" borderId="0" xfId="2" applyFont="1" applyFill="1" applyAlignment="1" applyProtection="1">
      <alignment horizontal="center" vertical="center"/>
    </xf>
    <xf numFmtId="0" fontId="20" fillId="4" borderId="0" xfId="2" applyFill="1" applyAlignment="1" applyProtection="1">
      <alignment horizontal="center" vertical="center"/>
    </xf>
    <xf numFmtId="0" fontId="26" fillId="4" borderId="0" xfId="2" applyFont="1" applyFill="1" applyBorder="1" applyAlignment="1" applyProtection="1">
      <alignment vertical="center"/>
    </xf>
    <xf numFmtId="0" fontId="20" fillId="2" borderId="0" xfId="2" applyFill="1" applyBorder="1" applyAlignment="1" applyProtection="1">
      <alignment vertical="center"/>
    </xf>
    <xf numFmtId="0" fontId="20" fillId="2" borderId="0" xfId="2" applyFill="1" applyBorder="1" applyAlignment="1" applyProtection="1"/>
    <xf numFmtId="0" fontId="20" fillId="4" borderId="1" xfId="2" applyFont="1" applyFill="1" applyBorder="1" applyAlignment="1" applyProtection="1">
      <alignment vertical="center"/>
    </xf>
    <xf numFmtId="0" fontId="20" fillId="4" borderId="2" xfId="2" applyFill="1" applyBorder="1" applyAlignment="1" applyProtection="1">
      <alignment vertical="center"/>
    </xf>
    <xf numFmtId="0" fontId="20" fillId="4" borderId="7" xfId="2" applyFill="1" applyBorder="1" applyAlignment="1" applyProtection="1">
      <alignment vertical="center"/>
    </xf>
    <xf numFmtId="0" fontId="20" fillId="4" borderId="0" xfId="2" applyFill="1" applyAlignment="1" applyProtection="1">
      <alignment vertical="center"/>
    </xf>
    <xf numFmtId="0" fontId="20" fillId="2" borderId="0" xfId="2" applyFill="1" applyAlignment="1" applyProtection="1">
      <alignment vertical="center"/>
    </xf>
    <xf numFmtId="0" fontId="26" fillId="4" borderId="62" xfId="2" applyFont="1" applyFill="1" applyBorder="1" applyAlignment="1" applyProtection="1">
      <alignment horizontal="center"/>
    </xf>
    <xf numFmtId="0" fontId="20" fillId="2" borderId="63" xfId="2" applyFill="1" applyBorder="1" applyAlignment="1" applyProtection="1">
      <alignment horizontal="center"/>
    </xf>
    <xf numFmtId="0" fontId="20" fillId="2" borderId="64" xfId="2" applyFill="1" applyBorder="1" applyAlignment="1" applyProtection="1">
      <alignment horizontal="center"/>
    </xf>
    <xf numFmtId="0" fontId="20" fillId="2" borderId="122" xfId="2" applyFill="1" applyBorder="1" applyAlignment="1" applyProtection="1">
      <alignment horizontal="center"/>
    </xf>
    <xf numFmtId="0" fontId="20" fillId="2" borderId="0" xfId="2" applyFill="1" applyAlignment="1" applyProtection="1">
      <alignment horizontal="center"/>
    </xf>
    <xf numFmtId="0" fontId="20" fillId="2" borderId="119" xfId="2" applyFill="1" applyBorder="1" applyAlignment="1" applyProtection="1">
      <alignment horizontal="center"/>
    </xf>
    <xf numFmtId="0" fontId="20" fillId="2" borderId="65" xfId="2" applyFill="1" applyBorder="1" applyAlignment="1" applyProtection="1">
      <alignment horizontal="center"/>
    </xf>
    <xf numFmtId="0" fontId="20" fillId="2" borderId="66" xfId="2" applyFill="1" applyBorder="1" applyAlignment="1" applyProtection="1">
      <alignment horizontal="center"/>
    </xf>
    <xf numFmtId="0" fontId="20" fillId="2" borderId="67" xfId="2" applyFill="1" applyBorder="1" applyAlignment="1" applyProtection="1">
      <alignment horizontal="center"/>
    </xf>
    <xf numFmtId="0" fontId="26" fillId="4" borderId="4" xfId="2" applyFont="1" applyFill="1" applyBorder="1" applyAlignment="1" applyProtection="1">
      <alignment vertical="center"/>
    </xf>
    <xf numFmtId="0" fontId="20" fillId="2" borderId="4" xfId="2" applyFill="1" applyBorder="1" applyAlignment="1" applyProtection="1">
      <alignment vertical="center"/>
    </xf>
    <xf numFmtId="0" fontId="26" fillId="4" borderId="2" xfId="2" applyFont="1" applyFill="1" applyBorder="1" applyAlignment="1" applyProtection="1">
      <alignment vertical="center"/>
    </xf>
    <xf numFmtId="0" fontId="20" fillId="4" borderId="1" xfId="2" applyNumberFormat="1" applyFont="1" applyFill="1" applyBorder="1" applyAlignment="1" applyProtection="1">
      <alignment horizontal="left" vertical="center"/>
    </xf>
    <xf numFmtId="0" fontId="20" fillId="4" borderId="2" xfId="2" applyNumberFormat="1" applyFill="1" applyBorder="1" applyAlignment="1" applyProtection="1">
      <alignment horizontal="left" vertical="center"/>
    </xf>
    <xf numFmtId="0" fontId="20" fillId="4" borderId="7" xfId="2" applyNumberFormat="1" applyFill="1" applyBorder="1" applyAlignment="1" applyProtection="1">
      <alignment horizontal="left" vertical="center"/>
    </xf>
    <xf numFmtId="0" fontId="26" fillId="4" borderId="0" xfId="2" applyFont="1" applyFill="1" applyAlignment="1" applyProtection="1">
      <alignment vertical="center"/>
    </xf>
    <xf numFmtId="0" fontId="20" fillId="2" borderId="63" xfId="2" applyFill="1" applyBorder="1" applyAlignment="1" applyProtection="1">
      <alignment vertical="center"/>
    </xf>
    <xf numFmtId="0" fontId="20" fillId="4" borderId="0" xfId="2" applyFont="1" applyFill="1" applyAlignment="1" applyProtection="1">
      <alignment vertical="center"/>
    </xf>
    <xf numFmtId="0" fontId="26" fillId="2" borderId="0" xfId="2" applyFont="1" applyFill="1" applyAlignment="1" applyProtection="1">
      <alignment vertical="center" wrapText="1"/>
    </xf>
    <xf numFmtId="0" fontId="20" fillId="2" borderId="0" xfId="2" applyFill="1" applyAlignment="1" applyProtection="1">
      <alignment vertical="center" wrapText="1"/>
    </xf>
    <xf numFmtId="0" fontId="20" fillId="2" borderId="5" xfId="2" applyFill="1" applyBorder="1" applyAlignment="1" applyProtection="1">
      <alignment vertical="center" wrapText="1"/>
    </xf>
    <xf numFmtId="0" fontId="20" fillId="2" borderId="18" xfId="2" applyFont="1" applyFill="1" applyBorder="1" applyAlignment="1" applyProtection="1">
      <alignment horizontal="center" vertical="center" wrapText="1"/>
    </xf>
    <xf numFmtId="0" fontId="11" fillId="2" borderId="19" xfId="2" applyFont="1" applyFill="1" applyBorder="1" applyAlignment="1" applyProtection="1">
      <alignment horizontal="center" vertical="center" wrapText="1"/>
    </xf>
    <xf numFmtId="0" fontId="11" fillId="2" borderId="3" xfId="2" applyFont="1" applyFill="1" applyBorder="1" applyAlignment="1" applyProtection="1">
      <alignment horizontal="center" vertical="center" wrapText="1"/>
    </xf>
    <xf numFmtId="0" fontId="11" fillId="2" borderId="121" xfId="2" applyFont="1" applyFill="1" applyBorder="1" applyAlignment="1" applyProtection="1">
      <alignment horizontal="center" vertical="center" wrapText="1"/>
    </xf>
    <xf numFmtId="0" fontId="20" fillId="2" borderId="6" xfId="2" applyFont="1" applyFill="1" applyBorder="1" applyAlignment="1" applyProtection="1">
      <alignment vertical="center"/>
    </xf>
    <xf numFmtId="0" fontId="20" fillId="2" borderId="0" xfId="2" applyFont="1" applyFill="1" applyAlignment="1" applyProtection="1">
      <alignment vertical="center"/>
    </xf>
    <xf numFmtId="0" fontId="26" fillId="4" borderId="0" xfId="2" applyFont="1" applyFill="1" applyAlignment="1" applyProtection="1">
      <alignment vertical="center" wrapText="1"/>
    </xf>
    <xf numFmtId="0" fontId="20" fillId="2" borderId="15" xfId="2" applyFont="1" applyFill="1" applyBorder="1" applyAlignment="1" applyProtection="1">
      <alignment horizontal="center" vertical="center"/>
    </xf>
    <xf numFmtId="0" fontId="11" fillId="4" borderId="20" xfId="2" applyFont="1" applyFill="1" applyBorder="1" applyAlignment="1" applyProtection="1">
      <alignment horizontal="center" vertical="center"/>
    </xf>
    <xf numFmtId="0" fontId="20" fillId="2" borderId="5" xfId="2" applyFill="1" applyBorder="1" applyAlignment="1" applyProtection="1">
      <alignment vertical="center"/>
    </xf>
    <xf numFmtId="0" fontId="20" fillId="4" borderId="6" xfId="2" applyFont="1" applyFill="1" applyBorder="1" applyAlignment="1" applyProtection="1">
      <alignment vertical="center"/>
    </xf>
    <xf numFmtId="0" fontId="26" fillId="4" borderId="5" xfId="2" applyFont="1" applyFill="1" applyBorder="1" applyAlignment="1" applyProtection="1">
      <alignment vertical="center"/>
    </xf>
    <xf numFmtId="0" fontId="34" fillId="4" borderId="0" xfId="2" applyFont="1" applyFill="1" applyAlignment="1" applyProtection="1">
      <alignment horizontal="center" vertical="center"/>
    </xf>
    <xf numFmtId="0" fontId="33" fillId="4" borderId="0" xfId="2" applyFont="1" applyFill="1" applyAlignment="1" applyProtection="1">
      <alignment horizontal="center" vertical="center"/>
    </xf>
    <xf numFmtId="0" fontId="32" fillId="4" borderId="0" xfId="2" applyFont="1" applyFill="1" applyAlignment="1" applyProtection="1">
      <alignment horizontal="center" vertical="center"/>
    </xf>
    <xf numFmtId="0" fontId="14" fillId="4" borderId="0" xfId="2" applyFont="1" applyFill="1" applyAlignment="1" applyProtection="1">
      <alignment horizontal="center" vertical="center"/>
    </xf>
    <xf numFmtId="0" fontId="31" fillId="4" borderId="0" xfId="2" applyFont="1" applyFill="1" applyAlignment="1" applyProtection="1">
      <alignment horizontal="center" vertical="center"/>
    </xf>
    <xf numFmtId="0" fontId="10" fillId="4" borderId="0" xfId="2" applyFont="1" applyFill="1" applyAlignment="1" applyProtection="1">
      <alignment horizontal="center" vertical="center"/>
    </xf>
    <xf numFmtId="0" fontId="20" fillId="4" borderId="0" xfId="2" applyFill="1" applyBorder="1" applyAlignment="1" applyProtection="1">
      <alignment horizontal="center" vertical="center"/>
    </xf>
    <xf numFmtId="0" fontId="20" fillId="2" borderId="0" xfId="2" applyFill="1" applyAlignment="1" applyProtection="1">
      <alignment horizontal="center" vertical="center"/>
    </xf>
    <xf numFmtId="0" fontId="10" fillId="4" borderId="0" xfId="2" applyFont="1" applyFill="1" applyAlignment="1" applyProtection="1">
      <alignment horizontal="right" vertical="center"/>
    </xf>
    <xf numFmtId="0" fontId="10" fillId="4" borderId="6" xfId="2" applyFont="1" applyFill="1" applyBorder="1" applyAlignment="1" applyProtection="1">
      <alignment horizontal="center" vertical="center"/>
    </xf>
    <xf numFmtId="0" fontId="2" fillId="2" borderId="0" xfId="2" applyFont="1" applyFill="1" applyAlignment="1" applyProtection="1">
      <alignment vertical="center"/>
    </xf>
    <xf numFmtId="0" fontId="2" fillId="4" borderId="1" xfId="2" applyFont="1" applyFill="1" applyBorder="1" applyAlignment="1" applyProtection="1">
      <alignment horizontal="left" vertical="center"/>
    </xf>
    <xf numFmtId="0" fontId="10" fillId="4" borderId="2" xfId="2" applyFont="1" applyFill="1" applyBorder="1" applyAlignment="1" applyProtection="1">
      <alignment horizontal="left" vertical="center"/>
    </xf>
    <xf numFmtId="0" fontId="10" fillId="4" borderId="7" xfId="2" applyFont="1" applyFill="1" applyBorder="1" applyAlignment="1" applyProtection="1">
      <alignment horizontal="left" vertical="center"/>
    </xf>
    <xf numFmtId="0" fontId="2" fillId="4" borderId="1" xfId="2" applyFont="1" applyFill="1" applyBorder="1" applyAlignment="1" applyProtection="1">
      <alignment vertical="center"/>
    </xf>
    <xf numFmtId="0" fontId="10" fillId="4" borderId="2" xfId="2" applyFont="1" applyFill="1" applyBorder="1" applyAlignment="1" applyProtection="1">
      <alignment vertical="center"/>
    </xf>
    <xf numFmtId="0" fontId="10" fillId="4" borderId="7" xfId="2" applyFont="1" applyFill="1" applyBorder="1" applyAlignment="1" applyProtection="1">
      <alignment vertical="center"/>
    </xf>
    <xf numFmtId="0" fontId="11" fillId="2" borderId="1" xfId="2" applyFont="1" applyFill="1" applyBorder="1" applyAlignment="1" applyProtection="1">
      <alignment horizontal="center" vertical="center"/>
    </xf>
    <xf numFmtId="0" fontId="20" fillId="2" borderId="7" xfId="2" applyFill="1" applyBorder="1" applyAlignment="1" applyProtection="1">
      <alignment horizontal="center" vertical="center"/>
    </xf>
    <xf numFmtId="0" fontId="23" fillId="4" borderId="0" xfId="2" applyFont="1" applyFill="1" applyAlignment="1" applyProtection="1">
      <alignment horizontal="right" vertical="center"/>
    </xf>
    <xf numFmtId="0" fontId="20" fillId="2" borderId="0" xfId="2" applyFill="1" applyAlignment="1" applyProtection="1">
      <alignment horizontal="right" vertical="center"/>
    </xf>
    <xf numFmtId="0" fontId="20" fillId="2" borderId="5" xfId="2" applyFill="1" applyBorder="1" applyAlignment="1" applyProtection="1">
      <alignment horizontal="right" vertical="center"/>
    </xf>
    <xf numFmtId="0" fontId="29" fillId="4" borderId="6" xfId="2" applyFont="1" applyFill="1" applyBorder="1" applyAlignment="1" applyProtection="1">
      <alignment vertical="center"/>
    </xf>
    <xf numFmtId="0" fontId="26" fillId="4" borderId="17" xfId="2" applyFont="1" applyFill="1" applyBorder="1" applyAlignment="1" applyProtection="1">
      <alignment horizontal="left" vertical="center"/>
    </xf>
    <xf numFmtId="0" fontId="20" fillId="2" borderId="17" xfId="2" applyFill="1" applyBorder="1" applyAlignment="1" applyProtection="1">
      <alignment vertical="center"/>
    </xf>
    <xf numFmtId="0" fontId="26" fillId="4" borderId="17" xfId="2" applyFont="1" applyFill="1" applyBorder="1" applyAlignment="1" applyProtection="1">
      <alignment vertical="center"/>
    </xf>
    <xf numFmtId="0" fontId="26" fillId="4" borderId="4" xfId="2" applyFont="1" applyFill="1" applyBorder="1" applyAlignment="1" applyProtection="1">
      <alignment vertical="center" shrinkToFit="1"/>
    </xf>
    <xf numFmtId="0" fontId="20" fillId="2" borderId="4" xfId="2" applyFill="1" applyBorder="1" applyAlignment="1" applyProtection="1">
      <alignment vertical="center" shrinkToFit="1"/>
    </xf>
    <xf numFmtId="0" fontId="20" fillId="4" borderId="1" xfId="2" applyFont="1" applyFill="1" applyBorder="1" applyAlignment="1" applyProtection="1">
      <alignment horizontal="left" vertical="center"/>
    </xf>
    <xf numFmtId="0" fontId="20" fillId="4" borderId="2" xfId="2" applyFill="1" applyBorder="1" applyAlignment="1" applyProtection="1">
      <alignment horizontal="left" vertical="center"/>
    </xf>
    <xf numFmtId="0" fontId="20" fillId="2" borderId="2" xfId="2" applyFill="1" applyBorder="1" applyAlignment="1" applyProtection="1">
      <alignment vertical="center"/>
    </xf>
    <xf numFmtId="0" fontId="20" fillId="2" borderId="19" xfId="2" applyFill="1" applyBorder="1" applyAlignment="1" applyProtection="1">
      <alignment vertical="center"/>
    </xf>
    <xf numFmtId="0" fontId="20" fillId="2" borderId="7" xfId="2" applyFill="1" applyBorder="1" applyAlignment="1" applyProtection="1">
      <alignment vertical="center"/>
    </xf>
    <xf numFmtId="0" fontId="0" fillId="4" borderId="1" xfId="2" applyFont="1" applyFill="1" applyBorder="1" applyAlignment="1" applyProtection="1">
      <alignment horizontal="left" vertical="center"/>
    </xf>
    <xf numFmtId="3" fontId="20" fillId="4" borderId="1" xfId="2" applyNumberFormat="1" applyFont="1" applyFill="1" applyBorder="1" applyAlignment="1" applyProtection="1">
      <alignment horizontal="center" vertical="center"/>
    </xf>
    <xf numFmtId="0" fontId="20" fillId="2" borderId="2" xfId="2" applyFill="1" applyBorder="1" applyAlignment="1" applyProtection="1">
      <alignment horizontal="center" vertical="center"/>
    </xf>
    <xf numFmtId="3" fontId="20" fillId="4" borderId="0" xfId="2" applyNumberFormat="1" applyFill="1" applyBorder="1" applyAlignment="1" applyProtection="1">
      <alignment horizontal="center" vertical="center"/>
    </xf>
    <xf numFmtId="0" fontId="20" fillId="2" borderId="0" xfId="2" applyNumberFormat="1" applyFill="1" applyBorder="1" applyAlignment="1" applyProtection="1">
      <alignment horizontal="center" vertical="center"/>
    </xf>
    <xf numFmtId="0" fontId="26" fillId="4" borderId="0" xfId="2" applyFont="1" applyFill="1" applyAlignment="1" applyProtection="1">
      <alignment horizontal="center" vertical="center"/>
    </xf>
    <xf numFmtId="0" fontId="27" fillId="4" borderId="0" xfId="2" applyFont="1" applyFill="1" applyAlignment="1" applyProtection="1">
      <alignment vertical="center"/>
    </xf>
    <xf numFmtId="0" fontId="27" fillId="2" borderId="119" xfId="2" applyFont="1" applyFill="1" applyBorder="1" applyAlignment="1" applyProtection="1">
      <alignment vertical="center"/>
    </xf>
    <xf numFmtId="0" fontId="26" fillId="4" borderId="84" xfId="2" applyFont="1" applyFill="1" applyBorder="1" applyAlignment="1" applyProtection="1">
      <alignment horizontal="center" vertical="center"/>
    </xf>
    <xf numFmtId="0" fontId="20" fillId="2" borderId="120" xfId="2" applyFill="1" applyBorder="1" applyAlignment="1" applyProtection="1">
      <alignment horizontal="center" vertical="center"/>
    </xf>
    <xf numFmtId="0" fontId="24" fillId="4" borderId="0" xfId="2" applyFont="1" applyFill="1" applyBorder="1" applyAlignment="1" applyProtection="1">
      <alignment horizontal="right" vertical="center"/>
    </xf>
    <xf numFmtId="0" fontId="2" fillId="4" borderId="2" xfId="2" applyFont="1" applyFill="1" applyBorder="1" applyAlignment="1" applyProtection="1">
      <alignment vertical="center"/>
    </xf>
    <xf numFmtId="0" fontId="2" fillId="4" borderId="7" xfId="2" applyFont="1" applyFill="1" applyBorder="1" applyAlignment="1" applyProtection="1">
      <alignment vertical="center"/>
    </xf>
    <xf numFmtId="0" fontId="27" fillId="2" borderId="4" xfId="2" applyFont="1" applyFill="1" applyBorder="1" applyAlignment="1" applyProtection="1">
      <alignment vertical="center"/>
    </xf>
    <xf numFmtId="0" fontId="23" fillId="4" borderId="0" xfId="2" applyFont="1" applyFill="1" applyBorder="1" applyAlignment="1" applyProtection="1">
      <alignment horizontal="right" vertical="center"/>
    </xf>
    <xf numFmtId="0" fontId="23" fillId="4" borderId="0" xfId="2" applyFont="1" applyFill="1" applyBorder="1" applyAlignment="1" applyProtection="1">
      <alignment horizontal="left" vertical="center"/>
    </xf>
    <xf numFmtId="0" fontId="22" fillId="4" borderId="0" xfId="2" applyFont="1" applyFill="1" applyAlignment="1" applyProtection="1">
      <alignment horizontal="right" vertical="center" wrapText="1" indent="1"/>
    </xf>
    <xf numFmtId="0" fontId="27" fillId="2" borderId="0" xfId="2" applyFont="1" applyFill="1" applyAlignment="1" applyProtection="1">
      <alignment vertical="center"/>
    </xf>
    <xf numFmtId="0" fontId="26" fillId="4" borderId="0" xfId="2" applyFont="1" applyFill="1" applyBorder="1" applyAlignment="1" applyProtection="1">
      <alignment horizontal="left" vertical="center"/>
    </xf>
    <xf numFmtId="0" fontId="26" fillId="4" borderId="0" xfId="2" applyFont="1" applyFill="1" applyAlignment="1" applyProtection="1">
      <alignment horizontal="left" vertical="center"/>
    </xf>
    <xf numFmtId="0" fontId="20" fillId="2" borderId="62" xfId="2" applyFont="1" applyFill="1" applyBorder="1" applyAlignment="1" applyProtection="1">
      <alignment vertical="center"/>
    </xf>
    <xf numFmtId="0" fontId="11" fillId="4" borderId="63" xfId="2" applyFont="1" applyFill="1" applyBorder="1" applyAlignment="1" applyProtection="1">
      <alignment vertical="center"/>
    </xf>
    <xf numFmtId="0" fontId="11" fillId="4" borderId="64" xfId="2" applyFont="1" applyFill="1" applyBorder="1" applyAlignment="1" applyProtection="1">
      <alignment vertical="center"/>
    </xf>
    <xf numFmtId="0" fontId="20" fillId="4" borderId="62" xfId="2" applyFont="1" applyFill="1" applyBorder="1" applyAlignment="1" applyProtection="1">
      <alignment vertical="center"/>
    </xf>
    <xf numFmtId="0" fontId="26" fillId="2" borderId="84" xfId="2" applyFont="1" applyFill="1" applyBorder="1" applyAlignment="1" applyProtection="1">
      <alignment vertical="center" wrapText="1"/>
    </xf>
    <xf numFmtId="0" fontId="20" fillId="4" borderId="68" xfId="2" applyFill="1" applyBorder="1" applyAlignment="1" applyProtection="1">
      <alignment vertical="center" wrapText="1"/>
    </xf>
    <xf numFmtId="0" fontId="20" fillId="4" borderId="120" xfId="2" applyFill="1" applyBorder="1" applyAlignment="1" applyProtection="1">
      <alignment vertical="center" wrapText="1"/>
    </xf>
    <xf numFmtId="0" fontId="26" fillId="2" borderId="62" xfId="2" applyFont="1" applyFill="1" applyBorder="1" applyAlignment="1" applyProtection="1">
      <alignment vertical="center" wrapText="1"/>
    </xf>
    <xf numFmtId="0" fontId="27" fillId="4" borderId="63" xfId="2" applyFont="1" applyFill="1" applyBorder="1" applyAlignment="1" applyProtection="1">
      <alignment vertical="center"/>
    </xf>
    <xf numFmtId="0" fontId="27" fillId="4" borderId="64" xfId="2" applyFont="1" applyFill="1" applyBorder="1" applyAlignment="1" applyProtection="1">
      <alignment vertical="center"/>
    </xf>
    <xf numFmtId="0" fontId="20" fillId="2" borderId="68" xfId="2" applyFill="1" applyBorder="1" applyAlignment="1" applyProtection="1">
      <alignment vertical="center" wrapText="1"/>
    </xf>
    <xf numFmtId="0" fontId="20" fillId="2" borderId="120" xfId="2" applyFill="1" applyBorder="1" applyAlignment="1" applyProtection="1">
      <alignment vertical="center" wrapText="1"/>
    </xf>
    <xf numFmtId="0" fontId="26" fillId="2" borderId="85" xfId="2" applyFont="1" applyFill="1" applyBorder="1" applyAlignment="1" applyProtection="1">
      <alignment vertical="center"/>
    </xf>
    <xf numFmtId="0" fontId="20" fillId="4" borderId="94" xfId="2" applyFill="1" applyBorder="1" applyAlignment="1" applyProtection="1">
      <alignment vertical="center"/>
    </xf>
    <xf numFmtId="0" fontId="20" fillId="4" borderId="131" xfId="2" applyFill="1" applyBorder="1" applyAlignment="1" applyProtection="1">
      <alignment vertical="center"/>
    </xf>
    <xf numFmtId="0" fontId="26" fillId="2" borderId="2" xfId="2" applyFont="1" applyFill="1" applyBorder="1" applyAlignment="1" applyProtection="1">
      <alignment vertical="center"/>
    </xf>
    <xf numFmtId="0" fontId="20" fillId="2" borderId="2" xfId="2" applyFill="1" applyBorder="1" applyAlignment="1" applyProtection="1"/>
    <xf numFmtId="0" fontId="26" fillId="2" borderId="129" xfId="2" applyFont="1" applyFill="1" applyBorder="1" applyAlignment="1" applyProtection="1">
      <alignment vertical="center" wrapText="1"/>
    </xf>
    <xf numFmtId="0" fontId="20" fillId="2" borderId="17" xfId="2" applyFill="1" applyBorder="1" applyAlignment="1" applyProtection="1">
      <alignment vertical="center" wrapText="1"/>
    </xf>
    <xf numFmtId="0" fontId="20" fillId="2" borderId="128" xfId="2" applyFill="1" applyBorder="1" applyAlignment="1" applyProtection="1">
      <alignment vertical="center" wrapText="1"/>
    </xf>
    <xf numFmtId="0" fontId="20" fillId="2" borderId="63" xfId="2" applyFill="1" applyBorder="1" applyAlignment="1" applyProtection="1">
      <alignment vertical="center" wrapText="1"/>
    </xf>
    <xf numFmtId="0" fontId="20" fillId="2" borderId="64" xfId="2" applyFill="1" applyBorder="1" applyAlignment="1" applyProtection="1">
      <alignment vertical="center" wrapText="1"/>
    </xf>
    <xf numFmtId="0" fontId="2" fillId="2" borderId="0" xfId="2" applyFont="1" applyFill="1" applyAlignment="1" applyProtection="1">
      <alignment vertical="top"/>
    </xf>
    <xf numFmtId="0" fontId="20" fillId="2" borderId="0" xfId="2" applyFill="1" applyAlignment="1" applyProtection="1">
      <alignment vertical="top"/>
    </xf>
    <xf numFmtId="0" fontId="20" fillId="2" borderId="4" xfId="2" applyFill="1" applyBorder="1" applyAlignment="1" applyProtection="1">
      <alignment vertical="top"/>
    </xf>
    <xf numFmtId="0" fontId="26" fillId="2" borderId="21" xfId="2" applyFont="1" applyFill="1" applyBorder="1" applyAlignment="1" applyProtection="1">
      <alignment horizontal="center" vertical="center"/>
    </xf>
    <xf numFmtId="0" fontId="27" fillId="4" borderId="136" xfId="2" applyFont="1" applyFill="1" applyBorder="1" applyAlignment="1" applyProtection="1">
      <alignment vertical="center"/>
    </xf>
    <xf numFmtId="0" fontId="26" fillId="2" borderId="129" xfId="2" applyFont="1" applyFill="1" applyBorder="1" applyAlignment="1" applyProtection="1">
      <alignment horizontal="left" vertical="center"/>
    </xf>
    <xf numFmtId="0" fontId="27" fillId="2" borderId="17" xfId="2" applyFont="1" applyFill="1" applyBorder="1" applyAlignment="1" applyProtection="1">
      <alignment horizontal="left" vertical="center"/>
    </xf>
    <xf numFmtId="0" fontId="27" fillId="2" borderId="128" xfId="2" applyFont="1" applyFill="1" applyBorder="1" applyAlignment="1" applyProtection="1">
      <alignment horizontal="left" vertical="center"/>
    </xf>
    <xf numFmtId="0" fontId="27" fillId="2" borderId="65" xfId="2" applyFont="1" applyFill="1" applyBorder="1" applyAlignment="1" applyProtection="1">
      <alignment horizontal="left" vertical="center"/>
    </xf>
    <xf numFmtId="0" fontId="27" fillId="2" borderId="66" xfId="2" applyFont="1" applyFill="1" applyBorder="1" applyAlignment="1" applyProtection="1">
      <alignment horizontal="left" vertical="center"/>
    </xf>
    <xf numFmtId="0" fontId="27" fillId="2" borderId="67" xfId="2" applyFont="1" applyFill="1" applyBorder="1" applyAlignment="1" applyProtection="1">
      <alignment horizontal="left" vertical="center"/>
    </xf>
    <xf numFmtId="0" fontId="26" fillId="2" borderId="75" xfId="2" applyFont="1" applyFill="1" applyBorder="1" applyAlignment="1" applyProtection="1">
      <alignment horizontal="center"/>
    </xf>
    <xf numFmtId="0" fontId="27" fillId="4" borderId="76" xfId="2" applyFont="1" applyFill="1" applyBorder="1" applyAlignment="1" applyProtection="1">
      <alignment horizontal="center"/>
    </xf>
    <xf numFmtId="0" fontId="23" fillId="2" borderId="112" xfId="2" applyFont="1" applyFill="1" applyBorder="1" applyAlignment="1" applyProtection="1">
      <alignment horizontal="center" vertical="center"/>
    </xf>
    <xf numFmtId="0" fontId="20" fillId="4" borderId="9" xfId="2" applyFill="1" applyBorder="1" applyAlignment="1" applyProtection="1">
      <alignment vertical="center"/>
    </xf>
    <xf numFmtId="0" fontId="20" fillId="4" borderId="13" xfId="2" applyFill="1" applyBorder="1" applyAlignment="1" applyProtection="1">
      <alignment vertical="center"/>
    </xf>
    <xf numFmtId="0" fontId="26" fillId="2" borderId="62" xfId="2" applyFont="1" applyFill="1" applyBorder="1" applyAlignment="1" applyProtection="1"/>
    <xf numFmtId="0" fontId="20" fillId="2" borderId="63" xfId="2" applyFill="1" applyBorder="1" applyAlignment="1" applyProtection="1"/>
    <xf numFmtId="0" fontId="20" fillId="2" borderId="64" xfId="2" applyFill="1" applyBorder="1" applyAlignment="1" applyProtection="1"/>
    <xf numFmtId="3" fontId="20" fillId="2" borderId="108" xfId="2" applyNumberFormat="1" applyFont="1" applyFill="1" applyBorder="1" applyAlignment="1" applyProtection="1">
      <alignment horizontal="center" vertical="center"/>
    </xf>
    <xf numFmtId="3" fontId="20" fillId="4" borderId="133" xfId="2" applyNumberFormat="1" applyFill="1" applyBorder="1" applyAlignment="1" applyProtection="1">
      <alignment vertical="center"/>
    </xf>
    <xf numFmtId="3" fontId="20" fillId="4" borderId="99" xfId="2" applyNumberFormat="1" applyFill="1" applyBorder="1" applyAlignment="1" applyProtection="1">
      <alignment vertical="center"/>
    </xf>
    <xf numFmtId="0" fontId="20" fillId="2" borderId="125" xfId="2" applyFont="1" applyFill="1" applyBorder="1" applyAlignment="1" applyProtection="1"/>
    <xf numFmtId="0" fontId="20" fillId="2" borderId="10" xfId="2" applyFill="1" applyBorder="1" applyAlignment="1" applyProtection="1"/>
    <xf numFmtId="0" fontId="20" fillId="2" borderId="14" xfId="2" applyFill="1" applyBorder="1" applyAlignment="1" applyProtection="1"/>
    <xf numFmtId="0" fontId="20" fillId="2" borderId="2" xfId="2" applyFont="1" applyFill="1" applyBorder="1" applyAlignment="1" applyProtection="1"/>
    <xf numFmtId="0" fontId="26" fillId="2" borderId="75" xfId="2" applyFont="1" applyFill="1" applyBorder="1" applyAlignment="1" applyProtection="1">
      <alignment vertical="center" wrapText="1"/>
    </xf>
    <xf numFmtId="0" fontId="20" fillId="2" borderId="135" xfId="2" applyFill="1" applyBorder="1" applyAlignment="1" applyProtection="1">
      <alignment vertical="center" wrapText="1"/>
    </xf>
    <xf numFmtId="0" fontId="20" fillId="2" borderId="134" xfId="2" applyFill="1" applyBorder="1" applyAlignment="1" applyProtection="1">
      <alignment vertical="center" wrapText="1"/>
    </xf>
    <xf numFmtId="0" fontId="26" fillId="2" borderId="17" xfId="2" applyFont="1" applyFill="1" applyBorder="1" applyAlignment="1" applyProtection="1">
      <alignment horizontal="center"/>
    </xf>
    <xf numFmtId="0" fontId="27" fillId="4" borderId="17" xfId="2" applyFont="1" applyFill="1" applyBorder="1" applyAlignment="1" applyProtection="1">
      <alignment horizontal="center"/>
    </xf>
    <xf numFmtId="0" fontId="26" fillId="2" borderId="84" xfId="2" applyFont="1" applyFill="1" applyBorder="1" applyAlignment="1" applyProtection="1">
      <alignment vertical="center"/>
    </xf>
    <xf numFmtId="0" fontId="20" fillId="2" borderId="68" xfId="2" applyFill="1" applyBorder="1" applyAlignment="1" applyProtection="1">
      <alignment vertical="center"/>
    </xf>
    <xf numFmtId="0" fontId="20" fillId="2" borderId="120" xfId="2" applyFill="1" applyBorder="1" applyAlignment="1" applyProtection="1">
      <alignment vertical="center"/>
    </xf>
    <xf numFmtId="0" fontId="26" fillId="4" borderId="84" xfId="2" applyFont="1" applyFill="1" applyBorder="1" applyAlignment="1" applyProtection="1">
      <alignment vertical="center" wrapText="1"/>
    </xf>
    <xf numFmtId="0" fontId="26" fillId="4" borderId="62" xfId="2" applyFont="1" applyFill="1" applyBorder="1" applyAlignment="1" applyProtection="1">
      <alignment vertical="center" wrapText="1"/>
    </xf>
    <xf numFmtId="0" fontId="20" fillId="4" borderId="63" xfId="2" applyFill="1" applyBorder="1" applyAlignment="1" applyProtection="1">
      <alignment vertical="center"/>
    </xf>
    <xf numFmtId="0" fontId="20" fillId="4" borderId="64" xfId="2" applyFill="1" applyBorder="1" applyAlignment="1" applyProtection="1">
      <alignment vertical="center"/>
    </xf>
    <xf numFmtId="0" fontId="38" fillId="2" borderId="75" xfId="2" applyFont="1" applyFill="1" applyBorder="1" applyAlignment="1" applyProtection="1">
      <alignment horizontal="center" vertical="center"/>
    </xf>
    <xf numFmtId="0" fontId="39" fillId="4" borderId="76" xfId="2" applyFont="1" applyFill="1" applyBorder="1" applyAlignment="1" applyProtection="1">
      <alignment horizontal="center" vertical="center"/>
    </xf>
    <xf numFmtId="0" fontId="32" fillId="2" borderId="0" xfId="2" applyFont="1" applyFill="1" applyAlignment="1" applyProtection="1">
      <alignment horizontal="right" vertical="center"/>
    </xf>
    <xf numFmtId="0" fontId="23" fillId="2" borderId="0" xfId="2" applyFont="1" applyFill="1" applyAlignment="1" applyProtection="1">
      <alignment horizontal="left" vertical="center" wrapText="1"/>
    </xf>
    <xf numFmtId="0" fontId="20" fillId="2" borderId="122" xfId="2" applyFont="1" applyFill="1" applyBorder="1" applyAlignment="1" applyProtection="1">
      <alignment vertical="center"/>
    </xf>
    <xf numFmtId="0" fontId="2" fillId="2" borderId="0" xfId="2" applyFont="1" applyFill="1" applyAlignment="1" applyProtection="1">
      <alignment vertical="center" wrapText="1"/>
    </xf>
    <xf numFmtId="0" fontId="20" fillId="4" borderId="0" xfId="2" applyFont="1" applyFill="1" applyAlignment="1" applyProtection="1">
      <alignment vertical="center" wrapText="1"/>
    </xf>
    <xf numFmtId="0" fontId="20" fillId="4" borderId="4" xfId="2" applyFont="1" applyFill="1" applyBorder="1" applyAlignment="1" applyProtection="1">
      <alignment vertical="center" wrapText="1"/>
    </xf>
    <xf numFmtId="0" fontId="20" fillId="2" borderId="84" xfId="2" applyFont="1" applyFill="1" applyBorder="1" applyAlignment="1" applyProtection="1">
      <alignment horizontal="left" vertical="center"/>
    </xf>
    <xf numFmtId="0" fontId="20" fillId="2" borderId="120" xfId="2" applyFont="1" applyFill="1" applyBorder="1" applyAlignment="1" applyProtection="1">
      <alignment horizontal="left" vertical="center"/>
    </xf>
    <xf numFmtId="0" fontId="38" fillId="2" borderId="21" xfId="2" applyFont="1" applyFill="1" applyBorder="1" applyAlignment="1" applyProtection="1">
      <alignment horizontal="center" vertical="center"/>
    </xf>
    <xf numFmtId="0" fontId="39" fillId="2" borderId="136" xfId="2" applyFont="1" applyFill="1" applyBorder="1" applyAlignment="1" applyProtection="1">
      <alignment vertical="center"/>
    </xf>
    <xf numFmtId="0" fontId="38" fillId="2" borderId="129" xfId="2" applyFont="1" applyFill="1" applyBorder="1" applyAlignment="1" applyProtection="1">
      <alignment horizontal="left" vertical="center"/>
    </xf>
    <xf numFmtId="0" fontId="39" fillId="4" borderId="128" xfId="2" applyFont="1" applyFill="1" applyBorder="1" applyAlignment="1" applyProtection="1">
      <alignment horizontal="left" vertical="center"/>
    </xf>
    <xf numFmtId="0" fontId="39" fillId="2" borderId="65" xfId="2" applyFont="1" applyFill="1" applyBorder="1" applyAlignment="1" applyProtection="1">
      <alignment horizontal="left" vertical="center"/>
    </xf>
    <xf numFmtId="0" fontId="39" fillId="2" borderId="67" xfId="2" applyFont="1" applyFill="1" applyBorder="1" applyAlignment="1" applyProtection="1">
      <alignment horizontal="left" vertical="center"/>
    </xf>
    <xf numFmtId="0" fontId="0" fillId="2" borderId="84" xfId="2" applyFont="1" applyFill="1" applyBorder="1" applyAlignment="1" applyProtection="1">
      <alignment horizontal="left" vertical="center"/>
    </xf>
    <xf numFmtId="0" fontId="26" fillId="2" borderId="120" xfId="2" applyFont="1" applyFill="1" applyBorder="1" applyAlignment="1" applyProtection="1">
      <alignment vertical="center"/>
    </xf>
    <xf numFmtId="0" fontId="2" fillId="2" borderId="17" xfId="2" applyFont="1" applyFill="1" applyBorder="1" applyAlignment="1" applyProtection="1">
      <alignment vertical="center"/>
    </xf>
    <xf numFmtId="0" fontId="37" fillId="2" borderId="0" xfId="2" applyFont="1" applyFill="1" applyAlignment="1" applyProtection="1">
      <alignment vertical="center" wrapText="1"/>
    </xf>
    <xf numFmtId="0" fontId="20" fillId="4" borderId="0" xfId="2" applyFill="1" applyAlignment="1" applyProtection="1">
      <alignment vertical="center" wrapText="1"/>
    </xf>
    <xf numFmtId="0" fontId="20" fillId="4" borderId="4" xfId="2" applyFill="1" applyBorder="1" applyAlignment="1" applyProtection="1">
      <alignment vertical="center" wrapText="1"/>
    </xf>
    <xf numFmtId="0" fontId="26" fillId="2" borderId="17" xfId="2" applyFont="1" applyFill="1" applyBorder="1" applyAlignment="1" applyProtection="1">
      <alignment horizontal="center" vertical="center"/>
    </xf>
    <xf numFmtId="0" fontId="27" fillId="4" borderId="17" xfId="2" applyFont="1" applyFill="1" applyBorder="1" applyAlignment="1" applyProtection="1">
      <alignment vertical="center"/>
    </xf>
    <xf numFmtId="0" fontId="26" fillId="2" borderId="120" xfId="2" applyFont="1" applyFill="1" applyBorder="1" applyAlignment="1" applyProtection="1">
      <alignment vertical="center" wrapText="1"/>
    </xf>
    <xf numFmtId="2" fontId="26" fillId="2" borderId="84" xfId="2" applyNumberFormat="1" applyFont="1" applyFill="1" applyBorder="1" applyAlignment="1" applyProtection="1">
      <alignment vertical="center" wrapText="1"/>
    </xf>
    <xf numFmtId="2" fontId="26" fillId="2" borderId="120" xfId="2" applyNumberFormat="1" applyFont="1" applyFill="1" applyBorder="1" applyAlignment="1" applyProtection="1">
      <alignment vertical="center" wrapText="1"/>
    </xf>
    <xf numFmtId="0" fontId="20" fillId="2" borderId="131" xfId="2" applyFill="1" applyBorder="1" applyAlignment="1" applyProtection="1">
      <alignment vertical="center"/>
    </xf>
    <xf numFmtId="0" fontId="37" fillId="2" borderId="17" xfId="2" applyFont="1" applyFill="1" applyBorder="1" applyAlignment="1" applyProtection="1">
      <alignment vertical="center" wrapText="1"/>
    </xf>
    <xf numFmtId="0" fontId="20" fillId="4" borderId="17" xfId="2" applyFill="1" applyBorder="1" applyAlignment="1" applyProtection="1">
      <alignment vertical="center" wrapText="1"/>
    </xf>
    <xf numFmtId="0" fontId="26" fillId="2" borderId="138" xfId="2" applyFont="1" applyFill="1" applyBorder="1" applyAlignment="1" applyProtection="1">
      <alignment horizontal="left" vertical="center" wrapText="1"/>
    </xf>
    <xf numFmtId="0" fontId="20" fillId="2" borderId="137" xfId="2" applyFill="1" applyBorder="1" applyAlignment="1" applyProtection="1">
      <alignment horizontal="left" vertical="center" wrapText="1"/>
    </xf>
    <xf numFmtId="3" fontId="26" fillId="2" borderId="84" xfId="2" applyNumberFormat="1" applyFont="1" applyFill="1" applyBorder="1" applyAlignment="1" applyProtection="1">
      <alignment vertical="center" wrapText="1"/>
    </xf>
    <xf numFmtId="3" fontId="26" fillId="2" borderId="68" xfId="2" applyNumberFormat="1" applyFont="1" applyFill="1" applyBorder="1" applyAlignment="1" applyProtection="1">
      <alignment vertical="center" wrapText="1"/>
    </xf>
    <xf numFmtId="3" fontId="26" fillId="2" borderId="120" xfId="2" applyNumberFormat="1" applyFont="1" applyFill="1" applyBorder="1" applyAlignment="1" applyProtection="1">
      <alignment vertical="center" wrapText="1"/>
    </xf>
    <xf numFmtId="3" fontId="26" fillId="2" borderId="62" xfId="2" applyNumberFormat="1" applyFont="1" applyFill="1" applyBorder="1" applyAlignment="1" applyProtection="1">
      <alignment vertical="center" wrapText="1" shrinkToFit="1"/>
    </xf>
    <xf numFmtId="3" fontId="20" fillId="2" borderId="63" xfId="2" applyNumberFormat="1" applyFill="1" applyBorder="1" applyAlignment="1" applyProtection="1">
      <alignment vertical="center" wrapText="1" shrinkToFit="1"/>
    </xf>
    <xf numFmtId="3" fontId="20" fillId="2" borderId="64" xfId="2" applyNumberFormat="1" applyFill="1" applyBorder="1" applyAlignment="1" applyProtection="1">
      <alignment vertical="center" wrapText="1" shrinkToFit="1"/>
    </xf>
    <xf numFmtId="3" fontId="20" fillId="2" borderId="68" xfId="2" applyNumberFormat="1" applyFill="1" applyBorder="1" applyAlignment="1" applyProtection="1">
      <alignment vertical="center" wrapText="1"/>
    </xf>
    <xf numFmtId="3" fontId="20" fillId="2" borderId="120" xfId="2" applyNumberFormat="1" applyFill="1" applyBorder="1" applyAlignment="1" applyProtection="1">
      <alignment vertical="center" wrapText="1"/>
    </xf>
    <xf numFmtId="0" fontId="37" fillId="2" borderId="4" xfId="2" applyFont="1" applyFill="1" applyBorder="1" applyAlignment="1" applyProtection="1">
      <alignment vertical="center" wrapText="1"/>
    </xf>
    <xf numFmtId="0" fontId="20" fillId="2" borderId="4" xfId="2" applyFill="1" applyBorder="1" applyAlignment="1" applyProtection="1">
      <alignment vertical="center" wrapText="1"/>
    </xf>
    <xf numFmtId="0" fontId="39" fillId="4" borderId="136" xfId="2" applyFont="1" applyFill="1" applyBorder="1" applyAlignment="1" applyProtection="1">
      <alignment vertical="center"/>
    </xf>
    <xf numFmtId="0" fontId="39" fillId="4" borderId="17" xfId="2" applyFont="1" applyFill="1" applyBorder="1" applyAlignment="1" applyProtection="1">
      <alignment horizontal="left" vertical="center"/>
    </xf>
    <xf numFmtId="0" fontId="39" fillId="4" borderId="65" xfId="2" applyFont="1" applyFill="1" applyBorder="1" applyAlignment="1" applyProtection="1">
      <alignment horizontal="left" vertical="center"/>
    </xf>
    <xf numFmtId="0" fontId="39" fillId="4" borderId="66" xfId="2" applyFont="1" applyFill="1" applyBorder="1" applyAlignment="1" applyProtection="1">
      <alignment horizontal="left" vertical="center"/>
    </xf>
    <xf numFmtId="0" fontId="39" fillId="4" borderId="67" xfId="2" applyFont="1" applyFill="1" applyBorder="1" applyAlignment="1" applyProtection="1">
      <alignment horizontal="left" vertical="center"/>
    </xf>
    <xf numFmtId="0" fontId="20" fillId="2" borderId="76" xfId="2" applyFill="1" applyBorder="1" applyAlignment="1" applyProtection="1">
      <alignment horizontal="center" vertical="center"/>
    </xf>
    <xf numFmtId="3" fontId="26" fillId="2" borderId="62" xfId="2" applyNumberFormat="1" applyFont="1" applyFill="1" applyBorder="1" applyAlignment="1" applyProtection="1">
      <alignment vertical="center" wrapText="1"/>
    </xf>
    <xf numFmtId="3" fontId="20" fillId="2" borderId="63" xfId="2" applyNumberFormat="1" applyFill="1" applyBorder="1" applyAlignment="1" applyProtection="1">
      <alignment vertical="center" wrapText="1"/>
    </xf>
    <xf numFmtId="3" fontId="20" fillId="2" borderId="64" xfId="2" applyNumberFormat="1" applyFill="1" applyBorder="1" applyAlignment="1" applyProtection="1">
      <alignment vertical="center" wrapText="1"/>
    </xf>
    <xf numFmtId="3" fontId="27" fillId="4" borderId="61" xfId="2" applyNumberFormat="1" applyFont="1" applyFill="1" applyBorder="1" applyAlignment="1" applyProtection="1">
      <alignment vertical="center" wrapText="1"/>
    </xf>
    <xf numFmtId="3" fontId="27" fillId="4" borderId="130" xfId="2" applyNumberFormat="1" applyFont="1" applyFill="1" applyBorder="1" applyAlignment="1" applyProtection="1">
      <alignment vertical="center" wrapText="1"/>
    </xf>
    <xf numFmtId="3" fontId="37" fillId="2" borderId="2" xfId="2" applyNumberFormat="1" applyFont="1" applyFill="1" applyBorder="1" applyAlignment="1" applyProtection="1">
      <alignment vertical="center"/>
    </xf>
    <xf numFmtId="3" fontId="20" fillId="2" borderId="2" xfId="2" applyNumberFormat="1" applyFill="1" applyBorder="1" applyAlignment="1" applyProtection="1">
      <alignment vertical="center"/>
    </xf>
    <xf numFmtId="3" fontId="26" fillId="2" borderId="129" xfId="2" applyNumberFormat="1" applyFont="1" applyFill="1" applyBorder="1" applyAlignment="1" applyProtection="1">
      <alignment vertical="center" wrapText="1"/>
    </xf>
    <xf numFmtId="3" fontId="20" fillId="2" borderId="17" xfId="2" applyNumberFormat="1" applyFill="1" applyBorder="1" applyAlignment="1" applyProtection="1">
      <alignment vertical="center" wrapText="1"/>
    </xf>
    <xf numFmtId="3" fontId="20" fillId="2" borderId="128" xfId="2" applyNumberFormat="1" applyFill="1" applyBorder="1" applyAlignment="1" applyProtection="1">
      <alignment vertical="center" wrapText="1"/>
    </xf>
    <xf numFmtId="3" fontId="26" fillId="2" borderId="129" xfId="2" applyNumberFormat="1" applyFont="1" applyFill="1" applyBorder="1" applyAlignment="1" applyProtection="1">
      <alignment vertical="center" wrapText="1" shrinkToFit="1"/>
    </xf>
    <xf numFmtId="3" fontId="20" fillId="2" borderId="17" xfId="2" applyNumberFormat="1" applyFill="1" applyBorder="1" applyAlignment="1" applyProtection="1">
      <alignment vertical="center" wrapText="1" shrinkToFit="1"/>
    </xf>
    <xf numFmtId="3" fontId="20" fillId="2" borderId="128" xfId="2" applyNumberFormat="1" applyFill="1" applyBorder="1" applyAlignment="1" applyProtection="1">
      <alignment vertical="center" wrapText="1" shrinkToFit="1"/>
    </xf>
    <xf numFmtId="3" fontId="26" fillId="2" borderId="84" xfId="2" applyNumberFormat="1" applyFont="1" applyFill="1" applyBorder="1" applyAlignment="1" applyProtection="1">
      <alignment vertical="center" wrapText="1" shrinkToFit="1"/>
    </xf>
    <xf numFmtId="3" fontId="20" fillId="2" borderId="68" xfId="2" applyNumberFormat="1" applyFill="1" applyBorder="1" applyAlignment="1" applyProtection="1">
      <alignment vertical="center" wrapText="1" shrinkToFit="1"/>
    </xf>
    <xf numFmtId="3" fontId="20" fillId="2" borderId="120" xfId="2" applyNumberFormat="1" applyFill="1" applyBorder="1" applyAlignment="1" applyProtection="1">
      <alignment vertical="center" wrapText="1" shrinkToFit="1"/>
    </xf>
    <xf numFmtId="3" fontId="26" fillId="2" borderId="85" xfId="2" applyNumberFormat="1" applyFont="1" applyFill="1" applyBorder="1" applyAlignment="1" applyProtection="1">
      <alignment vertical="center" wrapText="1"/>
    </xf>
    <xf numFmtId="3" fontId="20" fillId="2" borderId="94" xfId="2" applyNumberFormat="1" applyFill="1" applyBorder="1" applyAlignment="1" applyProtection="1">
      <alignment vertical="center" wrapText="1"/>
    </xf>
    <xf numFmtId="3" fontId="20" fillId="2" borderId="131" xfId="2" applyNumberFormat="1" applyFill="1" applyBorder="1" applyAlignment="1" applyProtection="1">
      <alignment vertical="center" wrapText="1"/>
    </xf>
    <xf numFmtId="3" fontId="37" fillId="2" borderId="4" xfId="2" applyNumberFormat="1" applyFont="1" applyFill="1" applyBorder="1" applyAlignment="1" applyProtection="1">
      <alignment vertical="center"/>
    </xf>
    <xf numFmtId="3" fontId="26" fillId="2" borderId="75" xfId="2" applyNumberFormat="1" applyFont="1" applyFill="1" applyBorder="1" applyAlignment="1" applyProtection="1">
      <alignment vertical="center" wrapText="1"/>
    </xf>
    <xf numFmtId="0" fontId="20" fillId="2" borderId="135" xfId="2" applyFill="1" applyBorder="1" applyAlignment="1" applyProtection="1">
      <alignment vertical="center"/>
    </xf>
    <xf numFmtId="0" fontId="20" fillId="2" borderId="134" xfId="2" applyFill="1" applyBorder="1" applyAlignment="1" applyProtection="1">
      <alignment vertical="center"/>
    </xf>
    <xf numFmtId="0" fontId="20" fillId="2" borderId="94" xfId="2" applyFill="1" applyBorder="1" applyAlignment="1" applyProtection="1">
      <alignment vertical="center"/>
    </xf>
    <xf numFmtId="0" fontId="37" fillId="2" borderId="2" xfId="2" applyFont="1" applyFill="1" applyBorder="1" applyAlignment="1" applyProtection="1">
      <alignment vertical="center"/>
    </xf>
    <xf numFmtId="0" fontId="2" fillId="2" borderId="0" xfId="2" applyFont="1" applyFill="1" applyBorder="1" applyAlignment="1" applyProtection="1">
      <alignment vertical="center" wrapText="1"/>
    </xf>
    <xf numFmtId="0" fontId="20" fillId="2" borderId="0" xfId="2" applyFill="1" applyBorder="1" applyAlignment="1" applyProtection="1">
      <alignment vertical="center" wrapText="1"/>
    </xf>
    <xf numFmtId="0" fontId="27" fillId="2" borderId="9" xfId="2" applyFont="1" applyFill="1" applyBorder="1" applyAlignment="1" applyProtection="1">
      <alignment vertical="center"/>
    </xf>
    <xf numFmtId="0" fontId="26" fillId="2" borderId="129" xfId="2" applyFont="1" applyFill="1" applyBorder="1" applyAlignment="1" applyProtection="1">
      <alignment horizontal="center" vertical="center" wrapText="1"/>
    </xf>
    <xf numFmtId="0" fontId="20" fillId="2" borderId="128" xfId="2" applyFill="1" applyBorder="1" applyAlignment="1" applyProtection="1">
      <alignment horizontal="center" vertical="center" wrapText="1"/>
    </xf>
    <xf numFmtId="0" fontId="20" fillId="2" borderId="122" xfId="2" applyFill="1" applyBorder="1" applyAlignment="1" applyProtection="1">
      <alignment horizontal="center" vertical="center" wrapText="1"/>
    </xf>
    <xf numFmtId="0" fontId="20" fillId="2" borderId="119" xfId="2" applyFill="1" applyBorder="1" applyAlignment="1" applyProtection="1">
      <alignment horizontal="center" vertical="center" wrapText="1"/>
    </xf>
    <xf numFmtId="0" fontId="20" fillId="2" borderId="65" xfId="2" applyFill="1" applyBorder="1" applyAlignment="1" applyProtection="1">
      <alignment horizontal="center" vertical="center" wrapText="1"/>
    </xf>
    <xf numFmtId="0" fontId="26" fillId="2" borderId="85" xfId="2" applyFont="1" applyFill="1" applyBorder="1" applyAlignment="1" applyProtection="1">
      <alignment vertical="center" wrapText="1"/>
    </xf>
    <xf numFmtId="0" fontId="21" fillId="2" borderId="17" xfId="2" applyFont="1" applyFill="1" applyBorder="1" applyAlignment="1" applyProtection="1">
      <alignment vertical="center" wrapText="1"/>
    </xf>
    <xf numFmtId="0" fontId="20" fillId="2" borderId="17" xfId="2" applyFill="1" applyBorder="1" applyAlignment="1" applyProtection="1">
      <alignment horizontal="center" vertical="center" wrapText="1"/>
    </xf>
    <xf numFmtId="0" fontId="20" fillId="2" borderId="19" xfId="2" applyFill="1" applyBorder="1" applyAlignment="1" applyProtection="1">
      <alignment horizontal="center" vertical="center" wrapText="1"/>
    </xf>
    <xf numFmtId="0" fontId="26" fillId="2" borderId="84" xfId="2" applyFont="1" applyFill="1" applyBorder="1" applyAlignment="1" applyProtection="1">
      <alignment horizontal="center" vertical="center"/>
    </xf>
    <xf numFmtId="0" fontId="20" fillId="4" borderId="120" xfId="2" applyFill="1" applyBorder="1" applyAlignment="1" applyProtection="1">
      <alignment horizontal="center" vertical="center"/>
    </xf>
    <xf numFmtId="0" fontId="10" fillId="2" borderId="17" xfId="2" applyFont="1" applyFill="1" applyBorder="1" applyAlignment="1" applyProtection="1">
      <alignment vertical="center"/>
    </xf>
    <xf numFmtId="0" fontId="37" fillId="2" borderId="0" xfId="2" applyFont="1" applyFill="1" applyBorder="1" applyAlignment="1" applyProtection="1">
      <alignment vertical="center"/>
    </xf>
    <xf numFmtId="0" fontId="10" fillId="2" borderId="0" xfId="2" applyFont="1" applyFill="1" applyBorder="1" applyAlignment="1" applyProtection="1">
      <alignment vertical="center"/>
    </xf>
    <xf numFmtId="0" fontId="37" fillId="2" borderId="4" xfId="2" applyFont="1" applyFill="1" applyBorder="1" applyAlignment="1" applyProtection="1">
      <alignment vertical="center"/>
    </xf>
    <xf numFmtId="0" fontId="20" fillId="2" borderId="85" xfId="2" applyFont="1" applyFill="1" applyBorder="1" applyAlignment="1" applyProtection="1">
      <alignment horizontal="left" vertical="center"/>
    </xf>
    <xf numFmtId="0" fontId="20" fillId="4" borderId="94" xfId="2" applyFill="1" applyBorder="1" applyAlignment="1" applyProtection="1">
      <alignment horizontal="left" vertical="center"/>
    </xf>
    <xf numFmtId="165" fontId="20" fillId="4" borderId="85" xfId="2" applyNumberFormat="1" applyFill="1" applyBorder="1" applyAlignment="1" applyProtection="1">
      <alignment horizontal="left" vertical="center"/>
    </xf>
    <xf numFmtId="0" fontId="39" fillId="2" borderId="136" xfId="2" applyFont="1" applyFill="1" applyBorder="1" applyAlignment="1" applyProtection="1">
      <alignment horizontal="center" vertical="center"/>
    </xf>
    <xf numFmtId="0" fontId="39" fillId="2" borderId="128" xfId="2" applyFont="1" applyFill="1" applyBorder="1" applyAlignment="1" applyProtection="1">
      <alignment horizontal="left" vertical="center"/>
    </xf>
    <xf numFmtId="0" fontId="27" fillId="4" borderId="131" xfId="2" applyFont="1" applyFill="1" applyBorder="1" applyAlignment="1" applyProtection="1">
      <alignment vertical="center" wrapText="1"/>
    </xf>
    <xf numFmtId="0" fontId="41" fillId="2" borderId="4" xfId="2" applyFont="1" applyFill="1" applyBorder="1" applyAlignment="1" applyProtection="1">
      <alignment vertical="center" wrapText="1"/>
    </xf>
    <xf numFmtId="0" fontId="39" fillId="2" borderId="4" xfId="2" applyFont="1" applyFill="1" applyBorder="1" applyAlignment="1" applyProtection="1">
      <alignment vertical="center" wrapText="1"/>
    </xf>
    <xf numFmtId="0" fontId="39" fillId="2" borderId="76" xfId="2" applyFont="1" applyFill="1" applyBorder="1" applyAlignment="1" applyProtection="1">
      <alignment horizontal="center" vertical="center"/>
    </xf>
    <xf numFmtId="0" fontId="20" fillId="2" borderId="64" xfId="2" applyFill="1" applyBorder="1" applyAlignment="1" applyProtection="1">
      <alignment vertical="center"/>
    </xf>
    <xf numFmtId="0" fontId="41" fillId="2" borderId="4" xfId="2" applyFont="1" applyFill="1" applyBorder="1" applyAlignment="1" applyProtection="1">
      <alignment vertical="center"/>
    </xf>
    <xf numFmtId="0" fontId="45" fillId="4" borderId="4" xfId="2" applyFont="1" applyFill="1" applyBorder="1" applyAlignment="1" applyProtection="1">
      <alignment horizontal="right" vertical="center"/>
    </xf>
    <xf numFmtId="0" fontId="20" fillId="4" borderId="4" xfId="2" applyFill="1" applyBorder="1" applyAlignment="1" applyProtection="1">
      <alignment vertical="center"/>
    </xf>
    <xf numFmtId="0" fontId="41" fillId="2" borderId="2" xfId="2" applyFont="1" applyFill="1" applyBorder="1" applyAlignment="1" applyProtection="1">
      <alignment vertical="center"/>
    </xf>
    <xf numFmtId="0" fontId="39" fillId="2" borderId="2" xfId="2" applyFont="1" applyFill="1" applyBorder="1" applyAlignment="1" applyProtection="1">
      <alignment vertical="center"/>
    </xf>
    <xf numFmtId="0" fontId="38" fillId="2" borderId="129" xfId="2" applyFont="1" applyFill="1" applyBorder="1" applyAlignment="1" applyProtection="1">
      <alignment horizontal="center" vertical="center"/>
    </xf>
    <xf numFmtId="0" fontId="39" fillId="2" borderId="65" xfId="2" applyFont="1" applyFill="1" applyBorder="1" applyAlignment="1" applyProtection="1">
      <alignment horizontal="center" vertical="center"/>
    </xf>
    <xf numFmtId="0" fontId="20" fillId="2" borderId="21" xfId="2" applyFont="1" applyFill="1" applyBorder="1" applyAlignment="1" applyProtection="1">
      <alignment horizontal="center" vertical="center"/>
    </xf>
    <xf numFmtId="0" fontId="11" fillId="2" borderId="136" xfId="2" applyFont="1" applyFill="1" applyBorder="1" applyAlignment="1" applyProtection="1">
      <alignment horizontal="center" vertical="center"/>
    </xf>
    <xf numFmtId="0" fontId="26" fillId="2" borderId="127" xfId="2" applyFont="1" applyFill="1" applyBorder="1" applyAlignment="1" applyProtection="1">
      <alignment horizontal="center" vertical="center"/>
    </xf>
    <xf numFmtId="0" fontId="27" fillId="2" borderId="140" xfId="2" applyFont="1" applyFill="1" applyBorder="1" applyAlignment="1" applyProtection="1">
      <alignment vertical="center"/>
    </xf>
    <xf numFmtId="0" fontId="26" fillId="2" borderId="75" xfId="2" applyFont="1" applyFill="1" applyBorder="1" applyAlignment="1" applyProtection="1">
      <alignment horizontal="center" vertical="center"/>
    </xf>
    <xf numFmtId="0" fontId="27" fillId="2" borderId="76" xfId="2" applyFont="1" applyFill="1" applyBorder="1" applyAlignment="1" applyProtection="1">
      <alignment horizontal="center" vertical="center"/>
    </xf>
    <xf numFmtId="0" fontId="20" fillId="2" borderId="22" xfId="2" applyFont="1" applyFill="1" applyBorder="1" applyAlignment="1" applyProtection="1">
      <alignment vertical="center"/>
    </xf>
    <xf numFmtId="0" fontId="20" fillId="2" borderId="14" xfId="2" applyFill="1" applyBorder="1" applyAlignment="1" applyProtection="1">
      <alignment vertical="center"/>
    </xf>
    <xf numFmtId="0" fontId="27" fillId="4" borderId="17" xfId="2" applyFont="1" applyFill="1" applyBorder="1" applyAlignment="1" applyProtection="1">
      <alignment horizontal="center" vertical="center"/>
    </xf>
    <xf numFmtId="0" fontId="23" fillId="2" borderId="21" xfId="2" applyFont="1" applyFill="1" applyBorder="1" applyAlignment="1" applyProtection="1">
      <alignment horizontal="center" vertical="center"/>
    </xf>
    <xf numFmtId="0" fontId="20" fillId="4" borderId="136" xfId="2" applyFill="1" applyBorder="1" applyAlignment="1" applyProtection="1">
      <alignment horizontal="center" vertical="center"/>
    </xf>
    <xf numFmtId="0" fontId="23" fillId="2" borderId="127" xfId="2" applyFont="1" applyFill="1" applyBorder="1" applyAlignment="1" applyProtection="1">
      <alignment vertical="center"/>
    </xf>
    <xf numFmtId="0" fontId="20" fillId="4" borderId="140" xfId="2" applyFill="1" applyBorder="1" applyAlignment="1" applyProtection="1">
      <alignment vertical="center"/>
    </xf>
    <xf numFmtId="3" fontId="20" fillId="2" borderId="127" xfId="2" applyNumberFormat="1" applyFont="1" applyFill="1" applyBorder="1" applyAlignment="1" applyProtection="1">
      <alignment horizontal="center" vertical="center"/>
    </xf>
    <xf numFmtId="3" fontId="20" fillId="4" borderId="140" xfId="2" applyNumberFormat="1" applyFill="1" applyBorder="1" applyAlignment="1" applyProtection="1">
      <alignment vertical="center"/>
    </xf>
    <xf numFmtId="3" fontId="20" fillId="2" borderId="84" xfId="2" applyNumberFormat="1" applyFont="1" applyFill="1" applyBorder="1" applyAlignment="1" applyProtection="1">
      <alignment horizontal="center" vertical="center"/>
    </xf>
    <xf numFmtId="0" fontId="20" fillId="4" borderId="89" xfId="2" applyFill="1" applyBorder="1" applyAlignment="1" applyProtection="1">
      <alignment horizontal="center" vertical="center"/>
    </xf>
    <xf numFmtId="0" fontId="2" fillId="2" borderId="4" xfId="2" applyFont="1" applyFill="1" applyBorder="1" applyAlignment="1" applyProtection="1">
      <alignment vertical="center"/>
    </xf>
    <xf numFmtId="0" fontId="38" fillId="2" borderId="129" xfId="2" applyFont="1" applyFill="1" applyBorder="1" applyAlignment="1" applyProtection="1">
      <alignment vertical="center"/>
    </xf>
    <xf numFmtId="0" fontId="39" fillId="2" borderId="17" xfId="2" applyFont="1" applyFill="1" applyBorder="1" applyAlignment="1" applyProtection="1">
      <alignment vertical="center"/>
    </xf>
    <xf numFmtId="0" fontId="39" fillId="2" borderId="128" xfId="2" applyFont="1" applyFill="1" applyBorder="1" applyAlignment="1" applyProtection="1">
      <alignment vertical="center"/>
    </xf>
    <xf numFmtId="0" fontId="39" fillId="2" borderId="65" xfId="2" applyFont="1" applyFill="1" applyBorder="1" applyAlignment="1" applyProtection="1">
      <alignment vertical="center"/>
    </xf>
    <xf numFmtId="0" fontId="39" fillId="2" borderId="66" xfId="2" applyFont="1" applyFill="1" applyBorder="1" applyAlignment="1" applyProtection="1">
      <alignment vertical="center"/>
    </xf>
    <xf numFmtId="0" fontId="39" fillId="2" borderId="67" xfId="2" applyFont="1" applyFill="1" applyBorder="1" applyAlignment="1" applyProtection="1">
      <alignment vertical="center"/>
    </xf>
    <xf numFmtId="0" fontId="38" fillId="2" borderId="135" xfId="2" applyFont="1" applyFill="1" applyBorder="1" applyAlignment="1" applyProtection="1">
      <alignment horizontal="center" vertical="center"/>
    </xf>
    <xf numFmtId="0" fontId="38" fillId="2" borderId="84" xfId="2" applyFont="1" applyFill="1" applyBorder="1" applyAlignment="1" applyProtection="1">
      <alignment horizontal="center" vertical="center"/>
    </xf>
    <xf numFmtId="0" fontId="20" fillId="2" borderId="89" xfId="2" applyFill="1" applyBorder="1" applyAlignment="1" applyProtection="1">
      <alignment horizontal="center" vertical="center"/>
    </xf>
    <xf numFmtId="0" fontId="2" fillId="2" borderId="2" xfId="2" applyFont="1" applyFill="1" applyBorder="1" applyAlignment="1" applyProtection="1">
      <alignment vertical="center"/>
    </xf>
    <xf numFmtId="0" fontId="20" fillId="4" borderId="68" xfId="2" applyFill="1" applyBorder="1" applyAlignment="1" applyProtection="1">
      <alignment vertical="center"/>
    </xf>
    <xf numFmtId="0" fontId="20" fillId="4" borderId="120" xfId="2" applyFill="1" applyBorder="1" applyAlignment="1" applyProtection="1">
      <alignment vertical="center"/>
    </xf>
    <xf numFmtId="0" fontId="51" fillId="2" borderId="106" xfId="2" applyFont="1" applyFill="1" applyBorder="1" applyAlignment="1" applyProtection="1">
      <alignment vertical="center"/>
    </xf>
    <xf numFmtId="0" fontId="27" fillId="2" borderId="63" xfId="2" applyFont="1" applyFill="1" applyBorder="1" applyAlignment="1" applyProtection="1">
      <alignment vertical="center"/>
    </xf>
    <xf numFmtId="0" fontId="20" fillId="4" borderId="111" xfId="2" applyFill="1" applyBorder="1" applyAlignment="1" applyProtection="1">
      <alignment vertical="center"/>
    </xf>
    <xf numFmtId="0" fontId="26" fillId="2" borderId="112" xfId="2" applyFont="1" applyFill="1" applyBorder="1" applyAlignment="1" applyProtection="1">
      <alignment horizontal="center" vertical="center"/>
    </xf>
    <xf numFmtId="0" fontId="27" fillId="4" borderId="13" xfId="2" applyFont="1" applyFill="1" applyBorder="1" applyAlignment="1" applyProtection="1">
      <alignment horizontal="center" vertical="center"/>
    </xf>
    <xf numFmtId="0" fontId="26" fillId="2" borderId="62" xfId="2" applyFont="1" applyFill="1" applyBorder="1" applyAlignment="1" applyProtection="1">
      <alignment vertical="center"/>
    </xf>
    <xf numFmtId="3" fontId="20" fillId="4" borderId="99" xfId="2" applyNumberFormat="1" applyFill="1" applyBorder="1" applyAlignment="1" applyProtection="1">
      <alignment horizontal="center" vertical="center"/>
    </xf>
    <xf numFmtId="3" fontId="20" fillId="2" borderId="62" xfId="2" applyNumberFormat="1" applyFont="1" applyFill="1" applyBorder="1" applyAlignment="1" applyProtection="1">
      <alignment horizontal="center" vertical="center"/>
    </xf>
    <xf numFmtId="0" fontId="20" fillId="4" borderId="143" xfId="2" applyFill="1" applyBorder="1" applyAlignment="1" applyProtection="1">
      <alignment vertical="center"/>
    </xf>
    <xf numFmtId="0" fontId="20" fillId="4" borderId="121" xfId="2" applyFill="1" applyBorder="1" applyAlignment="1" applyProtection="1">
      <alignment vertical="center"/>
    </xf>
    <xf numFmtId="0" fontId="26" fillId="2" borderId="143" xfId="2" applyFont="1" applyFill="1" applyBorder="1" applyAlignment="1" applyProtection="1">
      <alignment vertical="center"/>
    </xf>
    <xf numFmtId="0" fontId="20" fillId="2" borderId="144" xfId="2" applyFill="1" applyBorder="1" applyAlignment="1" applyProtection="1">
      <alignment vertical="center"/>
    </xf>
    <xf numFmtId="0" fontId="2" fillId="2" borderId="17" xfId="2" applyFont="1" applyFill="1" applyBorder="1" applyAlignment="1" applyProtection="1">
      <alignment horizontal="center" vertical="center" wrapText="1"/>
    </xf>
    <xf numFmtId="0" fontId="20" fillId="4" borderId="17" xfId="2" applyFill="1" applyBorder="1" applyAlignment="1" applyProtection="1">
      <alignment horizontal="center" vertical="center" wrapText="1"/>
    </xf>
    <xf numFmtId="0" fontId="52" fillId="2" borderId="18" xfId="2" applyFont="1" applyFill="1" applyBorder="1" applyAlignment="1" applyProtection="1">
      <alignment vertical="center"/>
    </xf>
    <xf numFmtId="0" fontId="20" fillId="4" borderId="17" xfId="2" applyFill="1" applyBorder="1" applyAlignment="1" applyProtection="1">
      <alignment vertical="center"/>
    </xf>
    <xf numFmtId="0" fontId="27" fillId="4" borderId="19" xfId="2" applyFont="1" applyFill="1" applyBorder="1" applyAlignment="1" applyProtection="1">
      <alignment vertical="center"/>
    </xf>
    <xf numFmtId="0" fontId="52" fillId="2" borderId="6" xfId="2" applyFont="1" applyFill="1" applyBorder="1" applyAlignment="1" applyProtection="1">
      <alignment vertical="center"/>
    </xf>
    <xf numFmtId="0" fontId="20" fillId="4" borderId="119" xfId="2" applyFill="1" applyBorder="1" applyAlignment="1" applyProtection="1">
      <alignment vertical="center"/>
    </xf>
    <xf numFmtId="0" fontId="20" fillId="2" borderId="122" xfId="2" applyFill="1" applyBorder="1" applyAlignment="1" applyProtection="1">
      <alignment horizontal="center" vertical="center"/>
    </xf>
    <xf numFmtId="0" fontId="20" fillId="4" borderId="0" xfId="2" applyFill="1" applyBorder="1" applyAlignment="1" applyProtection="1">
      <alignment vertical="center"/>
    </xf>
    <xf numFmtId="0" fontId="20" fillId="4" borderId="5" xfId="2" applyFill="1" applyBorder="1" applyAlignment="1" applyProtection="1">
      <alignment vertical="center"/>
    </xf>
    <xf numFmtId="0" fontId="27" fillId="2" borderId="6" xfId="2" applyFont="1" applyFill="1" applyBorder="1" applyAlignment="1" applyProtection="1">
      <alignment vertical="center"/>
    </xf>
    <xf numFmtId="0" fontId="27" fillId="2" borderId="0" xfId="2" applyFont="1" applyFill="1" applyBorder="1" applyAlignment="1" applyProtection="1">
      <alignment vertical="center"/>
    </xf>
    <xf numFmtId="0" fontId="20" fillId="2" borderId="103" xfId="2" applyFill="1" applyBorder="1" applyAlignment="1" applyProtection="1">
      <alignment horizontal="left" vertical="center"/>
    </xf>
    <xf numFmtId="0" fontId="20" fillId="2" borderId="68" xfId="2" applyFill="1" applyBorder="1" applyAlignment="1" applyProtection="1">
      <alignment horizontal="left" vertical="center"/>
    </xf>
    <xf numFmtId="0" fontId="20" fillId="4" borderId="89" xfId="2" applyFill="1" applyBorder="1" applyAlignment="1" applyProtection="1">
      <alignment vertical="center"/>
    </xf>
    <xf numFmtId="0" fontId="27" fillId="2" borderId="103" xfId="2" applyFont="1" applyFill="1" applyBorder="1" applyAlignment="1" applyProtection="1">
      <alignment vertical="center"/>
    </xf>
    <xf numFmtId="0" fontId="27" fillId="2" borderId="68" xfId="2" applyFont="1" applyFill="1" applyBorder="1" applyAlignment="1" applyProtection="1">
      <alignment vertical="center"/>
    </xf>
    <xf numFmtId="49" fontId="20" fillId="2" borderId="103" xfId="2" applyNumberFormat="1" applyFill="1" applyBorder="1" applyAlignment="1" applyProtection="1">
      <alignment horizontal="left" vertical="center"/>
    </xf>
    <xf numFmtId="49" fontId="20" fillId="2" borderId="68" xfId="2" applyNumberFormat="1" applyFill="1" applyBorder="1" applyAlignment="1" applyProtection="1">
      <alignment horizontal="left" vertical="center"/>
    </xf>
    <xf numFmtId="49" fontId="20" fillId="4" borderId="89" xfId="2" applyNumberFormat="1" applyFill="1" applyBorder="1" applyAlignment="1" applyProtection="1">
      <alignment vertical="center"/>
    </xf>
    <xf numFmtId="0" fontId="51" fillId="2" borderId="6" xfId="2" applyFont="1" applyFill="1" applyBorder="1" applyAlignment="1" applyProtection="1">
      <alignment vertical="center"/>
    </xf>
    <xf numFmtId="0" fontId="36" fillId="2" borderId="0" xfId="2" applyFont="1" applyFill="1" applyAlignment="1" applyProtection="1">
      <alignment vertical="center"/>
    </xf>
    <xf numFmtId="0" fontId="20" fillId="2" borderId="89" xfId="2" applyFill="1" applyBorder="1" applyAlignment="1" applyProtection="1">
      <alignment vertical="center"/>
    </xf>
    <xf numFmtId="0" fontId="27" fillId="2" borderId="3" xfId="2" applyFont="1" applyFill="1" applyBorder="1" applyAlignment="1" applyProtection="1">
      <alignment vertical="center"/>
    </xf>
    <xf numFmtId="0" fontId="51" fillId="2" borderId="18" xfId="2" applyFont="1" applyFill="1" applyBorder="1" applyAlignment="1" applyProtection="1">
      <alignment vertical="center"/>
    </xf>
    <xf numFmtId="0" fontId="51" fillId="2" borderId="17" xfId="2" applyFont="1" applyFill="1" applyBorder="1" applyAlignment="1" applyProtection="1">
      <alignment vertical="center"/>
    </xf>
    <xf numFmtId="0" fontId="10" fillId="4" borderId="19" xfId="2" applyFont="1" applyFill="1" applyBorder="1" applyAlignment="1" applyProtection="1">
      <alignment vertical="center"/>
    </xf>
    <xf numFmtId="0" fontId="27" fillId="2" borderId="142" xfId="2" applyFont="1" applyFill="1" applyBorder="1" applyAlignment="1" applyProtection="1"/>
    <xf numFmtId="0" fontId="27" fillId="2" borderId="66" xfId="2" applyFont="1" applyFill="1" applyBorder="1" applyAlignment="1" applyProtection="1"/>
    <xf numFmtId="0" fontId="27" fillId="2" borderId="0" xfId="2" applyFont="1" applyFill="1" applyBorder="1" applyAlignment="1" applyProtection="1">
      <alignment horizontal="center" vertical="center"/>
    </xf>
    <xf numFmtId="0" fontId="20" fillId="2" borderId="0" xfId="2" applyFill="1" applyBorder="1" applyAlignment="1" applyProtection="1">
      <alignment horizontal="center" vertical="center"/>
    </xf>
    <xf numFmtId="0" fontId="27" fillId="2" borderId="66" xfId="2" applyFont="1" applyFill="1" applyBorder="1" applyAlignment="1" applyProtection="1">
      <alignment horizontal="center" wrapText="1"/>
    </xf>
    <xf numFmtId="0" fontId="20" fillId="4" borderId="141" xfId="2" applyFill="1" applyBorder="1" applyAlignment="1" applyProtection="1">
      <alignment horizontal="center" wrapText="1"/>
    </xf>
    <xf numFmtId="49" fontId="20" fillId="2" borderId="103" xfId="2" applyNumberFormat="1" applyFill="1" applyBorder="1" applyAlignment="1" applyProtection="1">
      <alignment horizontal="center" vertical="center"/>
    </xf>
    <xf numFmtId="0" fontId="27" fillId="2" borderId="142" xfId="2" applyFont="1" applyFill="1" applyBorder="1" applyAlignment="1" applyProtection="1">
      <alignment vertical="center"/>
    </xf>
    <xf numFmtId="0" fontId="27" fillId="2" borderId="66" xfId="2" applyFont="1" applyFill="1" applyBorder="1" applyAlignment="1" applyProtection="1">
      <alignment vertical="center"/>
    </xf>
    <xf numFmtId="0" fontId="20" fillId="4" borderId="141" xfId="2" applyFill="1" applyBorder="1" applyAlignment="1" applyProtection="1">
      <alignment vertical="center"/>
    </xf>
    <xf numFmtId="0" fontId="27" fillId="2" borderId="62" xfId="2" applyFont="1" applyFill="1" applyBorder="1" applyAlignment="1" applyProtection="1">
      <alignment horizontal="center"/>
    </xf>
    <xf numFmtId="0" fontId="20" fillId="4" borderId="111" xfId="2" applyFill="1" applyBorder="1" applyAlignment="1" applyProtection="1">
      <alignment horizontal="center"/>
    </xf>
    <xf numFmtId="0" fontId="20" fillId="4" borderId="141" xfId="2" applyFill="1" applyBorder="1" applyAlignment="1" applyProtection="1">
      <alignment horizontal="center"/>
    </xf>
    <xf numFmtId="0" fontId="27" fillId="2" borderId="106" xfId="2" applyFont="1" applyFill="1" applyBorder="1" applyAlignment="1" applyProtection="1"/>
    <xf numFmtId="0" fontId="27" fillId="2" borderId="63" xfId="2" applyFont="1" applyFill="1" applyBorder="1" applyAlignment="1" applyProtection="1"/>
    <xf numFmtId="0" fontId="20" fillId="2" borderId="3" xfId="2" applyFont="1" applyFill="1" applyBorder="1" applyAlignment="1" applyProtection="1">
      <alignment vertical="center"/>
    </xf>
    <xf numFmtId="0" fontId="43" fillId="2" borderId="0" xfId="2" applyFont="1" applyFill="1" applyAlignment="1" applyProtection="1">
      <alignment horizontal="right" vertical="center"/>
    </xf>
    <xf numFmtId="0" fontId="20" fillId="4" borderId="0" xfId="2" applyFill="1" applyAlignment="1" applyProtection="1">
      <alignment horizontal="right" vertical="center"/>
    </xf>
    <xf numFmtId="0" fontId="20" fillId="2" borderId="0" xfId="2" applyFont="1" applyFill="1" applyBorder="1" applyAlignment="1" applyProtection="1">
      <alignment vertical="center"/>
    </xf>
    <xf numFmtId="0" fontId="48" fillId="2" borderId="0" xfId="2" applyFont="1" applyFill="1" applyAlignment="1" applyProtection="1">
      <alignment vertical="center" wrapText="1"/>
    </xf>
    <xf numFmtId="0" fontId="47" fillId="4" borderId="0" xfId="2" applyFont="1" applyFill="1" applyAlignment="1" applyProtection="1">
      <alignment vertical="center" wrapText="1"/>
    </xf>
    <xf numFmtId="0" fontId="26" fillId="2" borderId="0" xfId="2" applyFont="1" applyFill="1" applyAlignment="1" applyProtection="1">
      <alignment horizontal="center" vertical="center"/>
    </xf>
    <xf numFmtId="0" fontId="36" fillId="2" borderId="0" xfId="2" applyFont="1" applyFill="1" applyAlignment="1" applyProtection="1">
      <alignment vertical="center" wrapText="1"/>
    </xf>
    <xf numFmtId="0" fontId="49" fillId="2" borderId="0" xfId="2" applyFont="1" applyFill="1" applyAlignment="1" applyProtection="1">
      <alignment vertical="center" wrapText="1"/>
    </xf>
    <xf numFmtId="49" fontId="0" fillId="0" borderId="0" xfId="0" applyNumberFormat="1" applyAlignment="1">
      <alignment wrapText="1"/>
    </xf>
    <xf numFmtId="49" fontId="0" fillId="0" borderId="0" xfId="0" applyNumberFormat="1" applyAlignment="1">
      <alignment horizontal="center" vertical="top"/>
    </xf>
    <xf numFmtId="166" fontId="0" fillId="0" borderId="0" xfId="0" applyNumberFormat="1" applyAlignment="1">
      <alignment horizontal="center" vertical="top"/>
    </xf>
    <xf numFmtId="49" fontId="2" fillId="0" borderId="0" xfId="0" applyNumberFormat="1" applyFont="1" applyAlignment="1">
      <alignment horizontal="center" vertical="top"/>
    </xf>
    <xf numFmtId="166" fontId="2" fillId="0" borderId="0" xfId="0" applyNumberFormat="1" applyFont="1" applyAlignment="1">
      <alignment horizontal="center" vertical="top"/>
    </xf>
    <xf numFmtId="0" fontId="2" fillId="0" borderId="0" xfId="0" applyNumberFormat="1" applyFont="1" applyAlignment="1">
      <alignment horizontal="center" vertical="top"/>
    </xf>
  </cellXfs>
  <cellStyles count="6">
    <cellStyle name="Měna" xfId="5" builtinId="4"/>
    <cellStyle name="Normální" xfId="0" builtinId="0"/>
    <cellStyle name="Normální 2" xfId="1" xr:uid="{00000000-0005-0000-0000-000001000000}"/>
    <cellStyle name="Normální 2 2" xfId="2" xr:uid="{00000000-0005-0000-0000-000002000000}"/>
    <cellStyle name="Normální 3" xfId="4" xr:uid="{08C89A35-4563-48B5-A2B9-8ABDBEC952A2}"/>
    <cellStyle name="Špatně" xfId="3" builtinId="27"/>
  </cellStyles>
  <dxfs count="25">
    <dxf>
      <numFmt numFmtId="30" formatCode="@"/>
      <fill>
        <patternFill patternType="none">
          <fgColor indexed="64"/>
          <bgColor auto="1"/>
        </patternFill>
      </fill>
      <border diagonalUp="0" diagonalDown="0">
        <left/>
        <right/>
        <top style="hair">
          <color auto="1"/>
        </top>
        <bottom style="hair">
          <color auto="1"/>
        </bottom>
        <vertical/>
        <horizontal style="hair">
          <color auto="1"/>
        </horizontal>
      </border>
    </dxf>
    <dxf>
      <numFmt numFmtId="30" formatCode="@"/>
      <fill>
        <patternFill patternType="none">
          <fgColor indexed="64"/>
          <bgColor auto="1"/>
        </patternFill>
      </fill>
      <alignment horizontal="right" vertical="bottom" textRotation="0" wrapText="0" indent="0" justifyLastLine="0" shrinkToFit="0" readingOrder="0"/>
      <border diagonalUp="0" diagonalDown="0">
        <left/>
        <right/>
        <top style="hair">
          <color auto="1"/>
        </top>
        <bottom style="hair">
          <color auto="1"/>
        </bottom>
        <vertical/>
        <horizontal style="hair">
          <color auto="1"/>
        </horizontal>
      </border>
    </dxf>
    <dxf>
      <border>
        <top style="hair">
          <color auto="1"/>
        </top>
      </border>
    </dxf>
    <dxf>
      <border diagonalUp="0" diagonalDown="0">
        <left style="thin">
          <color auto="1"/>
        </left>
        <right style="thin">
          <color auto="1"/>
        </right>
        <top style="thin">
          <color auto="1"/>
        </top>
        <bottom style="thin">
          <color auto="1"/>
        </bottom>
      </border>
    </dxf>
    <dxf>
      <numFmt numFmtId="30" formatCode="@"/>
      <fill>
        <patternFill patternType="none">
          <fgColor indexed="64"/>
          <bgColor auto="1"/>
        </patternFill>
      </fill>
    </dxf>
    <dxf>
      <border>
        <bottom style="thin">
          <color auto="1"/>
        </bottom>
      </border>
    </dxf>
    <dxf>
      <font>
        <b/>
        <i val="0"/>
        <strike val="0"/>
        <condense val="0"/>
        <extend val="0"/>
        <outline val="0"/>
        <shadow val="0"/>
        <u val="none"/>
        <vertAlign val="baseline"/>
        <sz val="10"/>
        <color auto="1"/>
        <name val="Arial CE"/>
        <scheme val="none"/>
      </font>
      <numFmt numFmtId="30" formatCode="@"/>
      <fill>
        <patternFill patternType="solid">
          <fgColor indexed="64"/>
          <bgColor theme="0" tint="-0.14999847407452621"/>
        </patternFill>
      </fill>
      <border diagonalUp="0" diagonalDown="0" outline="0">
        <left/>
        <right/>
        <top/>
        <bottom/>
      </border>
    </dxf>
    <dxf>
      <numFmt numFmtId="30" formatCode="@"/>
      <fill>
        <patternFill patternType="none">
          <fgColor indexed="64"/>
          <bgColor auto="1"/>
        </patternFill>
      </fill>
      <border diagonalUp="0" diagonalDown="0">
        <left/>
        <right/>
        <top style="hair">
          <color auto="1"/>
        </top>
        <bottom style="hair">
          <color auto="1"/>
        </bottom>
        <vertical/>
        <horizontal style="hair">
          <color auto="1"/>
        </horizontal>
      </border>
    </dxf>
    <dxf>
      <border>
        <top style="hair">
          <color auto="1"/>
        </top>
      </border>
    </dxf>
    <dxf>
      <border diagonalUp="0" diagonalDown="0">
        <left style="thin">
          <color auto="1"/>
        </left>
        <right style="thin">
          <color auto="1"/>
        </right>
        <top style="thin">
          <color auto="1"/>
        </top>
        <bottom style="thin">
          <color auto="1"/>
        </bottom>
      </border>
    </dxf>
    <dxf>
      <numFmt numFmtId="30" formatCode="@"/>
      <fill>
        <patternFill patternType="none">
          <fgColor indexed="64"/>
          <bgColor auto="1"/>
        </patternFill>
      </fill>
    </dxf>
    <dxf>
      <border>
        <bottom style="thin">
          <color auto="1"/>
        </bottom>
      </border>
    </dxf>
    <dxf>
      <font>
        <b/>
        <i val="0"/>
        <strike val="0"/>
        <condense val="0"/>
        <extend val="0"/>
        <outline val="0"/>
        <shadow val="0"/>
        <u val="none"/>
        <vertAlign val="baseline"/>
        <sz val="10"/>
        <color auto="1"/>
        <name val="Arial CE"/>
        <scheme val="none"/>
      </font>
      <numFmt numFmtId="30" formatCode="@"/>
      <fill>
        <patternFill patternType="solid">
          <fgColor indexed="64"/>
          <bgColor theme="0" tint="-0.14999847407452621"/>
        </patternFill>
      </fill>
      <border diagonalUp="0" diagonalDown="0" outline="0">
        <left/>
        <right/>
        <top/>
        <bottom/>
      </border>
    </dxf>
    <dxf>
      <font>
        <b/>
        <i val="0"/>
        <color theme="0"/>
      </font>
      <fill>
        <patternFill>
          <bgColor rgb="FFFF0000"/>
        </patternFill>
      </fill>
    </dxf>
    <dxf>
      <font>
        <color theme="0"/>
      </font>
    </dxf>
    <dxf>
      <font>
        <color theme="0"/>
      </font>
    </dxf>
    <dxf>
      <font>
        <color theme="0"/>
      </font>
      <fill>
        <patternFill>
          <bgColor rgb="FFFF0000"/>
        </patternFill>
      </fill>
    </dxf>
    <dxf>
      <font>
        <color theme="1"/>
      </font>
      <fill>
        <patternFill>
          <bgColor rgb="FF92D050"/>
        </patternFill>
      </fill>
    </dxf>
    <dxf>
      <font>
        <color theme="0"/>
      </font>
    </dxf>
    <dxf>
      <font>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
      <font>
        <color theme="0"/>
      </font>
      <fill>
        <patternFill patternType="solid">
          <bgColor theme="0"/>
        </patternFill>
      </fill>
    </dxf>
    <dxf>
      <font>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ulka1" displayName="Tabulka1" ref="B2:B6" totalsRowShown="0" headerRowDxfId="12" dataDxfId="10" headerRowBorderDxfId="11" tableBorderDxfId="9" totalsRowBorderDxfId="8">
  <tableColumns count="1">
    <tableColumn id="1" xr3:uid="{00000000-0010-0000-0000-000001000000}" name="Klasifikace příjmu-výdeje" dataDxfId="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ulka2" displayName="Tabulka2" ref="D2:E16" totalsRowShown="0" headerRowDxfId="6" dataDxfId="4" headerRowBorderDxfId="5" tableBorderDxfId="3" totalsRowBorderDxfId="2">
  <tableColumns count="2">
    <tableColumn id="1" xr3:uid="{00000000-0010-0000-0100-000001000000}" name="Označení ve výkazu" dataDxfId="1"/>
    <tableColumn id="2" xr3:uid="{00000000-0010-0000-0100-000002000000}" name="Pojmenování" dataDxfId="0"/>
  </tableColumns>
  <tableStyleInfo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7" tint="0.79998168889431442"/>
  </sheetPr>
  <dimension ref="B1:B13"/>
  <sheetViews>
    <sheetView tabSelected="1" workbookViewId="0"/>
  </sheetViews>
  <sheetFormatPr defaultRowHeight="12.75" x14ac:dyDescent="0.2"/>
  <cols>
    <col min="1" max="1" width="1.42578125" style="165" customWidth="1"/>
    <col min="2" max="2" width="92.85546875" style="165" customWidth="1"/>
    <col min="3" max="16384" width="9.140625" style="165"/>
  </cols>
  <sheetData>
    <row r="1" spans="2:2" ht="7.5" customHeight="1" thickBot="1" x14ac:dyDescent="0.25"/>
    <row r="2" spans="2:2" ht="7.5" customHeight="1" thickTop="1" x14ac:dyDescent="0.2">
      <c r="B2" s="166"/>
    </row>
    <row r="3" spans="2:2" ht="15.75" x14ac:dyDescent="0.2">
      <c r="B3" s="167" t="s">
        <v>141</v>
      </c>
    </row>
    <row r="4" spans="2:2" ht="15" x14ac:dyDescent="0.2">
      <c r="B4" s="360" t="s">
        <v>424</v>
      </c>
    </row>
    <row r="5" spans="2:2" ht="97.5" customHeight="1" x14ac:dyDescent="0.2">
      <c r="B5" s="346" t="s">
        <v>407</v>
      </c>
    </row>
    <row r="6" spans="2:2" ht="18.75" customHeight="1" x14ac:dyDescent="0.2">
      <c r="B6" s="347" t="s">
        <v>406</v>
      </c>
    </row>
    <row r="7" spans="2:2" ht="161.25" customHeight="1" x14ac:dyDescent="0.2">
      <c r="B7" s="346" t="s">
        <v>408</v>
      </c>
    </row>
    <row r="8" spans="2:2" ht="48" customHeight="1" x14ac:dyDescent="0.2">
      <c r="B8" s="346" t="s">
        <v>569</v>
      </c>
    </row>
    <row r="9" spans="2:2" ht="52.5" customHeight="1" x14ac:dyDescent="0.2">
      <c r="B9" s="345" t="s">
        <v>410</v>
      </c>
    </row>
    <row r="10" spans="2:2" ht="37.5" customHeight="1" x14ac:dyDescent="0.2">
      <c r="B10" s="348" t="s">
        <v>142</v>
      </c>
    </row>
    <row r="11" spans="2:2" ht="37.5" customHeight="1" x14ac:dyDescent="0.2">
      <c r="B11" s="348" t="s">
        <v>409</v>
      </c>
    </row>
    <row r="12" spans="2:2" ht="46.5" thickBot="1" x14ac:dyDescent="0.25">
      <c r="B12" s="349" t="s">
        <v>448</v>
      </c>
    </row>
    <row r="13" spans="2:2" ht="13.5" thickTop="1" x14ac:dyDescent="0.2">
      <c r="B13" s="343" t="str">
        <f>"Peněžní deník verze "&amp;'Historie verzí'!A2&amp;", poslední revize "&amp;TEXT('Historie verzí'!B2,"d.m.rrrr")</f>
        <v>Peněžní deník verze 9.2, poslední revize 10.2.2022</v>
      </c>
    </row>
  </sheetData>
  <sheetProtection sheet="1" objects="1" scenarios="1"/>
  <printOptions horizontalCentered="1" verticalCentered="1"/>
  <pageMargins left="0.70866141732283472" right="0.70866141732283472" top="0.78740157480314965" bottom="0.78740157480314965"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
    <tabColor rgb="FFFFC000"/>
    <pageSetUpPr fitToPage="1"/>
  </sheetPr>
  <dimension ref="A1:AB40"/>
  <sheetViews>
    <sheetView topLeftCell="A2" workbookViewId="0">
      <selection activeCell="B40" sqref="B40"/>
    </sheetView>
  </sheetViews>
  <sheetFormatPr defaultRowHeight="12.75" x14ac:dyDescent="0.2"/>
  <cols>
    <col min="1" max="1" width="3.42578125" style="89" customWidth="1"/>
    <col min="2" max="2" width="5.28515625" style="89" customWidth="1"/>
    <col min="3" max="3" width="6.140625" style="89" customWidth="1"/>
    <col min="4" max="4" width="38.85546875" style="89" customWidth="1"/>
    <col min="5" max="5" width="16" style="89" customWidth="1"/>
    <col min="6" max="6" width="9" style="90" customWidth="1"/>
    <col min="7" max="12" width="9.140625" style="91"/>
    <col min="13" max="13" width="5.5703125" style="92" customWidth="1"/>
    <col min="14" max="14" width="10.42578125" style="91" customWidth="1"/>
    <col min="15" max="15" width="9.7109375" style="91" customWidth="1"/>
    <col min="16" max="16" width="10.42578125" style="91" customWidth="1"/>
    <col min="17" max="17" width="9.7109375" style="91" customWidth="1"/>
    <col min="18" max="20" width="8.5703125" style="91" customWidth="1"/>
    <col min="21" max="22" width="7.140625" style="91" customWidth="1"/>
    <col min="23" max="24" width="8.5703125" style="91" customWidth="1"/>
    <col min="25" max="25" width="8.85546875" style="91" customWidth="1"/>
    <col min="26" max="26" width="9.140625" style="91"/>
    <col min="27" max="27" width="11.140625" style="91" customWidth="1"/>
    <col min="28" max="28" width="9.140625" style="91"/>
    <col min="29" max="16384" width="9.140625" style="93"/>
  </cols>
  <sheetData>
    <row r="1" spans="1:28" s="131" customFormat="1" ht="14.25" hidden="1" customHeight="1" thickBot="1" x14ac:dyDescent="0.25">
      <c r="A1" s="90"/>
      <c r="B1" s="90" t="s">
        <v>114</v>
      </c>
      <c r="C1" s="90" t="s">
        <v>115</v>
      </c>
      <c r="D1" s="90" t="s">
        <v>116</v>
      </c>
      <c r="E1" s="90" t="s">
        <v>117</v>
      </c>
      <c r="F1" s="90" t="s">
        <v>118</v>
      </c>
      <c r="G1" s="137" t="s">
        <v>119</v>
      </c>
      <c r="H1" s="137" t="s">
        <v>120</v>
      </c>
      <c r="I1" s="137" t="s">
        <v>121</v>
      </c>
      <c r="J1" s="137" t="s">
        <v>122</v>
      </c>
      <c r="K1" s="137" t="s">
        <v>123</v>
      </c>
      <c r="L1" s="137" t="s">
        <v>124</v>
      </c>
      <c r="M1" s="92"/>
      <c r="N1" s="137" t="s">
        <v>125</v>
      </c>
      <c r="O1" s="137" t="s">
        <v>126</v>
      </c>
      <c r="P1" s="137" t="s">
        <v>127</v>
      </c>
      <c r="Q1" s="137" t="s">
        <v>128</v>
      </c>
      <c r="R1" s="137" t="s">
        <v>129</v>
      </c>
      <c r="S1" s="137" t="s">
        <v>130</v>
      </c>
      <c r="T1" s="137" t="s">
        <v>131</v>
      </c>
      <c r="U1" s="478" t="s">
        <v>132</v>
      </c>
      <c r="V1" s="478" t="s">
        <v>133</v>
      </c>
      <c r="W1" s="478" t="s">
        <v>134</v>
      </c>
      <c r="X1" s="478" t="s">
        <v>135</v>
      </c>
      <c r="Y1" s="478" t="s">
        <v>136</v>
      </c>
      <c r="Z1" s="478" t="s">
        <v>137</v>
      </c>
      <c r="AA1" s="478" t="s">
        <v>138</v>
      </c>
      <c r="AB1" s="137" t="s">
        <v>722</v>
      </c>
    </row>
    <row r="2" spans="1:28" x14ac:dyDescent="0.2">
      <c r="A2" s="674" t="s">
        <v>16</v>
      </c>
      <c r="B2" s="675"/>
      <c r="C2" s="675"/>
      <c r="D2" s="676"/>
      <c r="E2" s="677" t="s">
        <v>13</v>
      </c>
      <c r="F2" s="678"/>
      <c r="G2" s="656" t="s">
        <v>0</v>
      </c>
      <c r="H2" s="657"/>
      <c r="I2" s="657"/>
      <c r="J2" s="657"/>
      <c r="K2" s="657"/>
      <c r="L2" s="658"/>
      <c r="M2" s="94"/>
      <c r="N2" s="679" t="s">
        <v>79</v>
      </c>
      <c r="O2" s="658"/>
      <c r="P2" s="679" t="s">
        <v>78</v>
      </c>
      <c r="Q2" s="658"/>
      <c r="R2" s="656" t="s">
        <v>21</v>
      </c>
      <c r="S2" s="657"/>
      <c r="T2" s="657"/>
      <c r="U2" s="657"/>
      <c r="V2" s="657"/>
      <c r="W2" s="657"/>
      <c r="X2" s="658"/>
      <c r="Y2" s="656" t="s">
        <v>76</v>
      </c>
      <c r="Z2" s="657"/>
      <c r="AA2" s="657"/>
      <c r="AB2" s="658"/>
    </row>
    <row r="3" spans="1:28" ht="13.5" customHeight="1" thickBot="1" x14ac:dyDescent="0.25">
      <c r="A3" s="141" t="str">
        <f>Deník!A2</f>
        <v>Rok: 2021</v>
      </c>
      <c r="B3" s="95"/>
      <c r="C3" s="95"/>
      <c r="D3" s="95" t="s">
        <v>39</v>
      </c>
      <c r="E3" s="661" t="s">
        <v>80</v>
      </c>
      <c r="F3" s="663" t="s">
        <v>81</v>
      </c>
      <c r="G3" s="665" t="s">
        <v>17</v>
      </c>
      <c r="H3" s="666"/>
      <c r="I3" s="667"/>
      <c r="J3" s="665" t="s">
        <v>18</v>
      </c>
      <c r="K3" s="666"/>
      <c r="L3" s="667"/>
      <c r="M3" s="96"/>
      <c r="N3" s="665"/>
      <c r="O3" s="667"/>
      <c r="P3" s="665"/>
      <c r="Q3" s="667"/>
      <c r="R3" s="668" t="s">
        <v>70</v>
      </c>
      <c r="S3" s="680" t="s">
        <v>71</v>
      </c>
      <c r="T3" s="680" t="s">
        <v>77</v>
      </c>
      <c r="U3" s="670" t="s">
        <v>73</v>
      </c>
      <c r="V3" s="671"/>
      <c r="W3" s="680" t="s">
        <v>72</v>
      </c>
      <c r="X3" s="659" t="s">
        <v>2</v>
      </c>
      <c r="Y3" s="668" t="s">
        <v>70</v>
      </c>
      <c r="Z3" s="680" t="s">
        <v>74</v>
      </c>
      <c r="AA3" s="680" t="s">
        <v>75</v>
      </c>
      <c r="AB3" s="659" t="s">
        <v>2</v>
      </c>
    </row>
    <row r="4" spans="1:28" ht="13.5" thickBot="1" x14ac:dyDescent="0.25">
      <c r="A4" s="97" t="s">
        <v>140</v>
      </c>
      <c r="B4" s="98" t="s">
        <v>3</v>
      </c>
      <c r="C4" s="98" t="s">
        <v>4</v>
      </c>
      <c r="D4" s="99" t="s">
        <v>5</v>
      </c>
      <c r="E4" s="662"/>
      <c r="F4" s="664"/>
      <c r="G4" s="100" t="s">
        <v>6</v>
      </c>
      <c r="H4" s="101" t="s">
        <v>7</v>
      </c>
      <c r="I4" s="136" t="s">
        <v>8</v>
      </c>
      <c r="J4" s="100" t="s">
        <v>6</v>
      </c>
      <c r="K4" s="101" t="s">
        <v>7</v>
      </c>
      <c r="L4" s="136" t="s">
        <v>8</v>
      </c>
      <c r="M4" s="96" t="s">
        <v>140</v>
      </c>
      <c r="N4" s="100" t="s">
        <v>19</v>
      </c>
      <c r="O4" s="136" t="s">
        <v>2</v>
      </c>
      <c r="P4" s="100" t="s">
        <v>19</v>
      </c>
      <c r="Q4" s="136" t="s">
        <v>2</v>
      </c>
      <c r="R4" s="669"/>
      <c r="S4" s="681"/>
      <c r="T4" s="681"/>
      <c r="U4" s="672"/>
      <c r="V4" s="673"/>
      <c r="W4" s="681"/>
      <c r="X4" s="660"/>
      <c r="Y4" s="669"/>
      <c r="Z4" s="681"/>
      <c r="AA4" s="681"/>
      <c r="AB4" s="660"/>
    </row>
    <row r="5" spans="1:28" s="109" customFormat="1" ht="12" thickBot="1" x14ac:dyDescent="0.25">
      <c r="A5" s="97" t="s">
        <v>9</v>
      </c>
      <c r="B5" s="98" t="s">
        <v>10</v>
      </c>
      <c r="C5" s="98" t="s">
        <v>11</v>
      </c>
      <c r="D5" s="102" t="s">
        <v>12</v>
      </c>
      <c r="E5" s="103" t="s">
        <v>37</v>
      </c>
      <c r="F5" s="104" t="s">
        <v>38</v>
      </c>
      <c r="G5" s="105">
        <v>1</v>
      </c>
      <c r="H5" s="106">
        <v>2</v>
      </c>
      <c r="I5" s="107">
        <v>3</v>
      </c>
      <c r="J5" s="105">
        <v>4</v>
      </c>
      <c r="K5" s="106">
        <v>5</v>
      </c>
      <c r="L5" s="107">
        <v>6</v>
      </c>
      <c r="M5" s="108" t="s">
        <v>9</v>
      </c>
      <c r="N5" s="105" t="s">
        <v>24</v>
      </c>
      <c r="O5" s="107" t="s">
        <v>23</v>
      </c>
      <c r="P5" s="105" t="s">
        <v>25</v>
      </c>
      <c r="Q5" s="107" t="s">
        <v>27</v>
      </c>
      <c r="R5" s="105" t="s">
        <v>28</v>
      </c>
      <c r="S5" s="106" t="s">
        <v>20</v>
      </c>
      <c r="T5" s="106" t="s">
        <v>29</v>
      </c>
      <c r="U5" s="106" t="s">
        <v>721</v>
      </c>
      <c r="V5" s="106" t="s">
        <v>30</v>
      </c>
      <c r="W5" s="106" t="s">
        <v>31</v>
      </c>
      <c r="X5" s="107" t="s">
        <v>32</v>
      </c>
      <c r="Y5" s="105" t="s">
        <v>26</v>
      </c>
      <c r="Z5" s="106" t="s">
        <v>33</v>
      </c>
      <c r="AA5" s="106" t="s">
        <v>34</v>
      </c>
      <c r="AB5" s="107" t="s">
        <v>35</v>
      </c>
    </row>
    <row r="6" spans="1:28" s="117" customFormat="1" x14ac:dyDescent="0.2">
      <c r="A6" s="110">
        <v>0</v>
      </c>
      <c r="B6" s="111"/>
      <c r="C6" s="112" t="s">
        <v>1</v>
      </c>
      <c r="D6" s="142" t="str">
        <f>IF(B40=1,Deník!D5,"Převod z předchozí stránky")</f>
        <v>Převod z předchozí stránky</v>
      </c>
      <c r="E6" s="143" t="s">
        <v>1</v>
      </c>
      <c r="F6" s="144" t="s">
        <v>1</v>
      </c>
      <c r="G6" s="113" t="s">
        <v>1</v>
      </c>
      <c r="H6" s="114" t="s">
        <v>1</v>
      </c>
      <c r="I6" s="145">
        <f ca="1">INDIRECT("Deník!"&amp;I$1&amp;$B$40*30+$A6-25)</f>
        <v>4475</v>
      </c>
      <c r="J6" s="113" t="s">
        <v>1</v>
      </c>
      <c r="K6" s="114" t="s">
        <v>1</v>
      </c>
      <c r="L6" s="357">
        <f ca="1">INDIRECT("Deník!"&amp;L$1&amp;$B$40*30+$A6-25)</f>
        <v>8551.5</v>
      </c>
      <c r="M6" s="115">
        <v>0</v>
      </c>
      <c r="N6" s="113" t="s">
        <v>1</v>
      </c>
      <c r="O6" s="116" t="s">
        <v>1</v>
      </c>
      <c r="P6" s="113" t="s">
        <v>1</v>
      </c>
      <c r="Q6" s="116" t="s">
        <v>1</v>
      </c>
      <c r="R6" s="113" t="s">
        <v>1</v>
      </c>
      <c r="S6" s="114" t="s">
        <v>1</v>
      </c>
      <c r="T6" s="114" t="s">
        <v>1</v>
      </c>
      <c r="U6" s="114" t="s">
        <v>1</v>
      </c>
      <c r="V6" s="114" t="s">
        <v>1</v>
      </c>
      <c r="W6" s="114" t="s">
        <v>1</v>
      </c>
      <c r="X6" s="116" t="s">
        <v>1</v>
      </c>
      <c r="Y6" s="113" t="s">
        <v>1</v>
      </c>
      <c r="Z6" s="114" t="s">
        <v>1</v>
      </c>
      <c r="AA6" s="114" t="s">
        <v>1</v>
      </c>
      <c r="AB6" s="116" t="s">
        <v>1</v>
      </c>
    </row>
    <row r="7" spans="1:28" x14ac:dyDescent="0.2">
      <c r="A7" s="118">
        <v>1</v>
      </c>
      <c r="B7" s="146">
        <f t="shared" ref="B7:H16" ca="1" si="0">INDIRECT("Deník!"&amp;B$1&amp;$B$40*30+$A7-25)</f>
        <v>44535</v>
      </c>
      <c r="C7" s="147" t="str">
        <f t="shared" ca="1" si="0"/>
        <v>B7</v>
      </c>
      <c r="D7" s="148" t="str">
        <f t="shared" ca="1" si="0"/>
        <v>Dotace KÚ na mládež</v>
      </c>
      <c r="E7" s="149" t="str">
        <f t="shared" ca="1" si="0"/>
        <v>Nedaňový</v>
      </c>
      <c r="F7" s="150" t="str">
        <f t="shared" ca="1" si="0"/>
        <v>5a</v>
      </c>
      <c r="G7" s="120">
        <f t="shared" ca="1" si="0"/>
        <v>0</v>
      </c>
      <c r="H7" s="122">
        <f t="shared" ca="1" si="0"/>
        <v>0</v>
      </c>
      <c r="I7" s="121">
        <f ca="1">I6+G7-H7</f>
        <v>4475</v>
      </c>
      <c r="J7" s="350">
        <f t="shared" ref="J7:K36" ca="1" si="1">INDIRECT("Deník!"&amp;J$1&amp;$B$40*30+$A7-25)</f>
        <v>2500.5</v>
      </c>
      <c r="K7" s="351">
        <f t="shared" ca="1" si="1"/>
        <v>0</v>
      </c>
      <c r="L7" s="352">
        <f ca="1">L6+J7-K7</f>
        <v>11052</v>
      </c>
      <c r="M7" s="119">
        <v>1</v>
      </c>
      <c r="N7" s="120" t="str">
        <f ca="1">IF(AND(E7='Povolené hodnoty'!$B$4,F7=2),G7+J7,"")</f>
        <v/>
      </c>
      <c r="O7" s="121" t="str">
        <f ca="1">IF(AND(E7='Povolené hodnoty'!$B$4,F7=1),G7+J7,"")</f>
        <v/>
      </c>
      <c r="P7" s="120" t="str">
        <f ca="1">IF(AND(E7='Povolené hodnoty'!$B$4,F7=10),H7+K7,"")</f>
        <v/>
      </c>
      <c r="Q7" s="121" t="str">
        <f ca="1">IF(AND(E7='Povolené hodnoty'!$B$4,F7=9),H7+K7,"")</f>
        <v/>
      </c>
      <c r="R7" s="120" t="str">
        <f ca="1">IF(AND(E7&lt;&gt;'Povolené hodnoty'!$B$4,F7=2),G7+J7,"")</f>
        <v/>
      </c>
      <c r="S7" s="122" t="str">
        <f ca="1">IF(AND(E7&lt;&gt;'Povolené hodnoty'!$B$4,F7=3),G7+J7,"")</f>
        <v/>
      </c>
      <c r="T7" s="122" t="str">
        <f ca="1">IF(AND(E7&lt;&gt;'Povolené hodnoty'!$B$4,F7=4),G7+J7,"")</f>
        <v/>
      </c>
      <c r="U7" s="122">
        <f ca="1">IF(AND(E7&lt;&gt;'Povolené hodnoty'!$B$4,F7="5a"),G7+J7,"")</f>
        <v>2500.5</v>
      </c>
      <c r="V7" s="122" t="str">
        <f ca="1">IF(AND(E7&lt;&gt;'Povolené hodnoty'!$B$4,F7="5b"),G7+J7,"")</f>
        <v/>
      </c>
      <c r="W7" s="122" t="str">
        <f ca="1">IF(AND(E7&lt;&gt;'Povolené hodnoty'!$B$4,F7=6),G7+J7,"")</f>
        <v/>
      </c>
      <c r="X7" s="121" t="str">
        <f ca="1">IF(AND(E7&lt;&gt;'Povolené hodnoty'!$B$4,F7=7),G7+J7,"")</f>
        <v/>
      </c>
      <c r="Y7" s="120" t="str">
        <f ca="1">IF(AND(E7&lt;&gt;'Povolené hodnoty'!$B$4,F7=10),H7+K7,"")</f>
        <v/>
      </c>
      <c r="Z7" s="122" t="str">
        <f ca="1">IF(AND(E7&lt;&gt;'Povolené hodnoty'!$B$4,F7=11),H7+K7,"")</f>
        <v/>
      </c>
      <c r="AA7" s="122" t="str">
        <f ca="1">IF(AND(E7&lt;&gt;'Povolené hodnoty'!$B$4,F7=12),H7+K7,"")</f>
        <v/>
      </c>
      <c r="AB7" s="121" t="str">
        <f ca="1">IF(AND(E7&lt;&gt;'Povolené hodnoty'!$B$4,F7=13),H7+K7,"")</f>
        <v/>
      </c>
    </row>
    <row r="8" spans="1:28" x14ac:dyDescent="0.2">
      <c r="A8" s="118">
        <v>2</v>
      </c>
      <c r="B8" s="146">
        <f t="shared" ca="1" si="0"/>
        <v>44543</v>
      </c>
      <c r="C8" s="147" t="str">
        <f t="shared" ca="1" si="0"/>
        <v>P25</v>
      </c>
      <c r="D8" s="148" t="str">
        <f t="shared" ca="1" si="0"/>
        <v>Výplata dohody o provedení práce (hrubá 1000)</v>
      </c>
      <c r="E8" s="149" t="str">
        <f t="shared" ca="1" si="0"/>
        <v>Nedaňový</v>
      </c>
      <c r="F8" s="150">
        <f t="shared" ca="1" si="0"/>
        <v>10</v>
      </c>
      <c r="G8" s="120">
        <f t="shared" ca="1" si="0"/>
        <v>0</v>
      </c>
      <c r="H8" s="122">
        <f t="shared" ca="1" si="0"/>
        <v>850</v>
      </c>
      <c r="I8" s="121">
        <f ca="1">I7+G8-H8</f>
        <v>3625</v>
      </c>
      <c r="J8" s="350">
        <f t="shared" ca="1" si="1"/>
        <v>0</v>
      </c>
      <c r="K8" s="351">
        <f t="shared" ca="1" si="1"/>
        <v>0</v>
      </c>
      <c r="L8" s="352">
        <f t="shared" ref="L8:L36" ca="1" si="2">L7+J8-K8</f>
        <v>11052</v>
      </c>
      <c r="M8" s="119">
        <v>2</v>
      </c>
      <c r="N8" s="120" t="str">
        <f ca="1">IF(AND(E8='Povolené hodnoty'!$B$4,F8=2),G8+J8,"")</f>
        <v/>
      </c>
      <c r="O8" s="121" t="str">
        <f ca="1">IF(AND(E8='Povolené hodnoty'!$B$4,F8=1),G8+J8,"")</f>
        <v/>
      </c>
      <c r="P8" s="120" t="str">
        <f ca="1">IF(AND(E8='Povolené hodnoty'!$B$4,F8=10),H8+K8,"")</f>
        <v/>
      </c>
      <c r="Q8" s="121" t="str">
        <f ca="1">IF(AND(E8='Povolené hodnoty'!$B$4,F8=9),H8+K8,"")</f>
        <v/>
      </c>
      <c r="R8" s="120" t="str">
        <f ca="1">IF(AND(E8&lt;&gt;'Povolené hodnoty'!$B$4,F8=2),G8+J8,"")</f>
        <v/>
      </c>
      <c r="S8" s="122" t="str">
        <f ca="1">IF(AND(E8&lt;&gt;'Povolené hodnoty'!$B$4,F8=3),G8+J8,"")</f>
        <v/>
      </c>
      <c r="T8" s="122" t="str">
        <f ca="1">IF(AND(E8&lt;&gt;'Povolené hodnoty'!$B$4,F8=4),G8+J8,"")</f>
        <v/>
      </c>
      <c r="U8" s="122" t="str">
        <f ca="1">IF(AND(E8&lt;&gt;'Povolené hodnoty'!$B$4,F8="5a"),G8+J8,"")</f>
        <v/>
      </c>
      <c r="V8" s="122" t="str">
        <f ca="1">IF(AND(E8&lt;&gt;'Povolené hodnoty'!$B$4,F8="5b"),G8+J8,"")</f>
        <v/>
      </c>
      <c r="W8" s="122" t="str">
        <f ca="1">IF(AND(E8&lt;&gt;'Povolené hodnoty'!$B$4,F8=6),G8+J8,"")</f>
        <v/>
      </c>
      <c r="X8" s="121" t="str">
        <f ca="1">IF(AND(E8&lt;&gt;'Povolené hodnoty'!$B$4,F8=7),G8+J8,"")</f>
        <v/>
      </c>
      <c r="Y8" s="120">
        <f ca="1">IF(AND(E8&lt;&gt;'Povolené hodnoty'!$B$4,F8=10),H8+K8,"")</f>
        <v>850</v>
      </c>
      <c r="Z8" s="122" t="str">
        <f ca="1">IF(AND(E8&lt;&gt;'Povolené hodnoty'!$B$4,F8=11),H8+K8,"")</f>
        <v/>
      </c>
      <c r="AA8" s="122" t="str">
        <f ca="1">IF(AND(E8&lt;&gt;'Povolené hodnoty'!$B$4,F8=12),H8+K8,"")</f>
        <v/>
      </c>
      <c r="AB8" s="121" t="str">
        <f ca="1">IF(AND(E8&lt;&gt;'Povolené hodnoty'!$B$4,F8=13),H8+K8,"")</f>
        <v/>
      </c>
    </row>
    <row r="9" spans="1:28" x14ac:dyDescent="0.2">
      <c r="A9" s="118">
        <v>3</v>
      </c>
      <c r="B9" s="146">
        <f t="shared" ca="1" si="0"/>
        <v>44552</v>
      </c>
      <c r="C9" s="147" t="str">
        <f t="shared" ca="1" si="0"/>
        <v>B8</v>
      </c>
      <c r="D9" s="148" t="str">
        <f t="shared" ca="1" si="0"/>
        <v>Odvod srážkové daně (15%)</v>
      </c>
      <c r="E9" s="149" t="str">
        <f t="shared" ca="1" si="0"/>
        <v>Nedaňový</v>
      </c>
      <c r="F9" s="150">
        <f t="shared" ca="1" si="0"/>
        <v>10</v>
      </c>
      <c r="G9" s="120">
        <f t="shared" ca="1" si="0"/>
        <v>0</v>
      </c>
      <c r="H9" s="122">
        <f t="shared" ca="1" si="0"/>
        <v>0</v>
      </c>
      <c r="I9" s="121">
        <f t="shared" ref="I9:I36" ca="1" si="3">I8+G9-H9</f>
        <v>3625</v>
      </c>
      <c r="J9" s="350">
        <f t="shared" ca="1" si="1"/>
        <v>0</v>
      </c>
      <c r="K9" s="351">
        <f t="shared" ca="1" si="1"/>
        <v>150</v>
      </c>
      <c r="L9" s="352">
        <f t="shared" ca="1" si="2"/>
        <v>10902</v>
      </c>
      <c r="M9" s="119">
        <v>3</v>
      </c>
      <c r="N9" s="120" t="str">
        <f ca="1">IF(AND(E9='Povolené hodnoty'!$B$4,F9=2),G9+J9,"")</f>
        <v/>
      </c>
      <c r="O9" s="121" t="str">
        <f ca="1">IF(AND(E9='Povolené hodnoty'!$B$4,F9=1),G9+J9,"")</f>
        <v/>
      </c>
      <c r="P9" s="120" t="str">
        <f ca="1">IF(AND(E9='Povolené hodnoty'!$B$4,F9=10),H9+K9,"")</f>
        <v/>
      </c>
      <c r="Q9" s="121" t="str">
        <f ca="1">IF(AND(E9='Povolené hodnoty'!$B$4,F9=9),H9+K9,"")</f>
        <v/>
      </c>
      <c r="R9" s="120" t="str">
        <f ca="1">IF(AND(E9&lt;&gt;'Povolené hodnoty'!$B$4,F9=2),G9+J9,"")</f>
        <v/>
      </c>
      <c r="S9" s="122" t="str">
        <f ca="1">IF(AND(E9&lt;&gt;'Povolené hodnoty'!$B$4,F9=3),G9+J9,"")</f>
        <v/>
      </c>
      <c r="T9" s="122" t="str">
        <f ca="1">IF(AND(E9&lt;&gt;'Povolené hodnoty'!$B$4,F9=4),G9+J9,"")</f>
        <v/>
      </c>
      <c r="U9" s="122" t="str">
        <f ca="1">IF(AND(E9&lt;&gt;'Povolené hodnoty'!$B$4,F9="5a"),G9+J9,"")</f>
        <v/>
      </c>
      <c r="V9" s="122" t="str">
        <f ca="1">IF(AND(E9&lt;&gt;'Povolené hodnoty'!$B$4,F9="5b"),G9+J9,"")</f>
        <v/>
      </c>
      <c r="W9" s="122" t="str">
        <f ca="1">IF(AND(E9&lt;&gt;'Povolené hodnoty'!$B$4,F9=6),G9+J9,"")</f>
        <v/>
      </c>
      <c r="X9" s="121" t="str">
        <f ca="1">IF(AND(E9&lt;&gt;'Povolené hodnoty'!$B$4,F9=7),G9+J9,"")</f>
        <v/>
      </c>
      <c r="Y9" s="120">
        <f ca="1">IF(AND(E9&lt;&gt;'Povolené hodnoty'!$B$4,F9=10),H9+K9,"")</f>
        <v>150</v>
      </c>
      <c r="Z9" s="122" t="str">
        <f ca="1">IF(AND(E9&lt;&gt;'Povolené hodnoty'!$B$4,F9=11),H9+K9,"")</f>
        <v/>
      </c>
      <c r="AA9" s="122" t="str">
        <f ca="1">IF(AND(E9&lt;&gt;'Povolené hodnoty'!$B$4,F9=12),H9+K9,"")</f>
        <v/>
      </c>
      <c r="AB9" s="121" t="str">
        <f ca="1">IF(AND(E9&lt;&gt;'Povolené hodnoty'!$B$4,F9=13),H9+K9,"")</f>
        <v/>
      </c>
    </row>
    <row r="10" spans="1:28" x14ac:dyDescent="0.2">
      <c r="A10" s="118">
        <v>4</v>
      </c>
      <c r="B10" s="146">
        <f t="shared" ca="1" si="0"/>
        <v>44561</v>
      </c>
      <c r="C10" s="147" t="str">
        <f t="shared" ca="1" si="0"/>
        <v>B9</v>
      </c>
      <c r="D10" s="148" t="str">
        <f t="shared" ca="1" si="0"/>
        <v>Bankovní poplatky</v>
      </c>
      <c r="E10" s="149" t="str">
        <f t="shared" ca="1" si="0"/>
        <v>Nedaňový</v>
      </c>
      <c r="F10" s="150">
        <f t="shared" ca="1" si="0"/>
        <v>10</v>
      </c>
      <c r="G10" s="120">
        <f t="shared" ca="1" si="0"/>
        <v>0</v>
      </c>
      <c r="H10" s="122">
        <f t="shared" ca="1" si="0"/>
        <v>0</v>
      </c>
      <c r="I10" s="121">
        <f t="shared" ca="1" si="3"/>
        <v>3625</v>
      </c>
      <c r="J10" s="350">
        <f t="shared" ca="1" si="1"/>
        <v>0</v>
      </c>
      <c r="K10" s="351">
        <f t="shared" ca="1" si="1"/>
        <v>20</v>
      </c>
      <c r="L10" s="352">
        <f t="shared" ca="1" si="2"/>
        <v>10882</v>
      </c>
      <c r="M10" s="119">
        <v>4</v>
      </c>
      <c r="N10" s="120" t="str">
        <f ca="1">IF(AND(E10='Povolené hodnoty'!$B$4,F10=2),G10+J10,"")</f>
        <v/>
      </c>
      <c r="O10" s="121" t="str">
        <f ca="1">IF(AND(E10='Povolené hodnoty'!$B$4,F10=1),G10+J10,"")</f>
        <v/>
      </c>
      <c r="P10" s="120" t="str">
        <f ca="1">IF(AND(E10='Povolené hodnoty'!$B$4,F10=10),H10+K10,"")</f>
        <v/>
      </c>
      <c r="Q10" s="121" t="str">
        <f ca="1">IF(AND(E10='Povolené hodnoty'!$B$4,F10=9),H10+K10,"")</f>
        <v/>
      </c>
      <c r="R10" s="120" t="str">
        <f ca="1">IF(AND(E10&lt;&gt;'Povolené hodnoty'!$B$4,F10=2),G10+J10,"")</f>
        <v/>
      </c>
      <c r="S10" s="122" t="str">
        <f ca="1">IF(AND(E10&lt;&gt;'Povolené hodnoty'!$B$4,F10=3),G10+J10,"")</f>
        <v/>
      </c>
      <c r="T10" s="122" t="str">
        <f ca="1">IF(AND(E10&lt;&gt;'Povolené hodnoty'!$B$4,F10=4),G10+J10,"")</f>
        <v/>
      </c>
      <c r="U10" s="122" t="str">
        <f ca="1">IF(AND(E10&lt;&gt;'Povolené hodnoty'!$B$4,F10="5a"),G10+J10,"")</f>
        <v/>
      </c>
      <c r="V10" s="122" t="str">
        <f ca="1">IF(AND(E10&lt;&gt;'Povolené hodnoty'!$B$4,F10="5b"),G10+J10,"")</f>
        <v/>
      </c>
      <c r="W10" s="122" t="str">
        <f ca="1">IF(AND(E10&lt;&gt;'Povolené hodnoty'!$B$4,F10=6),G10+J10,"")</f>
        <v/>
      </c>
      <c r="X10" s="121" t="str">
        <f ca="1">IF(AND(E10&lt;&gt;'Povolené hodnoty'!$B$4,F10=7),G10+J10,"")</f>
        <v/>
      </c>
      <c r="Y10" s="120">
        <f ca="1">IF(AND(E10&lt;&gt;'Povolené hodnoty'!$B$4,F10=10),H10+K10,"")</f>
        <v>20</v>
      </c>
      <c r="Z10" s="122" t="str">
        <f ca="1">IF(AND(E10&lt;&gt;'Povolené hodnoty'!$B$4,F10=11),H10+K10,"")</f>
        <v/>
      </c>
      <c r="AA10" s="122" t="str">
        <f ca="1">IF(AND(E10&lt;&gt;'Povolené hodnoty'!$B$4,F10=12),H10+K10,"")</f>
        <v/>
      </c>
      <c r="AB10" s="121" t="str">
        <f ca="1">IF(AND(E10&lt;&gt;'Povolené hodnoty'!$B$4,F10=13),H10+K10,"")</f>
        <v/>
      </c>
    </row>
    <row r="11" spans="1:28" x14ac:dyDescent="0.2">
      <c r="A11" s="118">
        <v>5</v>
      </c>
      <c r="B11" s="146">
        <f t="shared" ca="1" si="0"/>
        <v>44561</v>
      </c>
      <c r="C11" s="147" t="str">
        <f t="shared" ca="1" si="0"/>
        <v>B10</v>
      </c>
      <c r="D11" s="148" t="str">
        <f t="shared" ca="1" si="0"/>
        <v>Úroky z banky (po odečtení daně)</v>
      </c>
      <c r="E11" s="149" t="str">
        <f t="shared" ca="1" si="0"/>
        <v>Nedaňový</v>
      </c>
      <c r="F11" s="150">
        <f t="shared" ca="1" si="0"/>
        <v>7</v>
      </c>
      <c r="G11" s="120">
        <f t="shared" ca="1" si="0"/>
        <v>0</v>
      </c>
      <c r="H11" s="122">
        <f t="shared" ca="1" si="0"/>
        <v>0</v>
      </c>
      <c r="I11" s="121">
        <f t="shared" ca="1" si="3"/>
        <v>3625</v>
      </c>
      <c r="J11" s="350">
        <f t="shared" ca="1" si="1"/>
        <v>2</v>
      </c>
      <c r="K11" s="351">
        <f t="shared" ca="1" si="1"/>
        <v>0</v>
      </c>
      <c r="L11" s="352">
        <f t="shared" ca="1" si="2"/>
        <v>10884</v>
      </c>
      <c r="M11" s="119">
        <v>5</v>
      </c>
      <c r="N11" s="120" t="str">
        <f ca="1">IF(AND(E11='Povolené hodnoty'!$B$4,F11=2),G11+J11,"")</f>
        <v/>
      </c>
      <c r="O11" s="121" t="str">
        <f ca="1">IF(AND(E11='Povolené hodnoty'!$B$4,F11=1),G11+J11,"")</f>
        <v/>
      </c>
      <c r="P11" s="120" t="str">
        <f ca="1">IF(AND(E11='Povolené hodnoty'!$B$4,F11=10),H11+K11,"")</f>
        <v/>
      </c>
      <c r="Q11" s="121" t="str">
        <f ca="1">IF(AND(E11='Povolené hodnoty'!$B$4,F11=9),H11+K11,"")</f>
        <v/>
      </c>
      <c r="R11" s="120" t="str">
        <f ca="1">IF(AND(E11&lt;&gt;'Povolené hodnoty'!$B$4,F11=2),G11+J11,"")</f>
        <v/>
      </c>
      <c r="S11" s="122" t="str">
        <f ca="1">IF(AND(E11&lt;&gt;'Povolené hodnoty'!$B$4,F11=3),G11+J11,"")</f>
        <v/>
      </c>
      <c r="T11" s="122" t="str">
        <f ca="1">IF(AND(E11&lt;&gt;'Povolené hodnoty'!$B$4,F11=4),G11+J11,"")</f>
        <v/>
      </c>
      <c r="U11" s="122" t="str">
        <f ca="1">IF(AND(E11&lt;&gt;'Povolené hodnoty'!$B$4,F11="5a"),G11+J11,"")</f>
        <v/>
      </c>
      <c r="V11" s="122" t="str">
        <f ca="1">IF(AND(E11&lt;&gt;'Povolené hodnoty'!$B$4,F11="5b"),G11+J11,"")</f>
        <v/>
      </c>
      <c r="W11" s="122" t="str">
        <f ca="1">IF(AND(E11&lt;&gt;'Povolené hodnoty'!$B$4,F11=6),G11+J11,"")</f>
        <v/>
      </c>
      <c r="X11" s="121">
        <f ca="1">IF(AND(E11&lt;&gt;'Povolené hodnoty'!$B$4,F11=7),G11+J11,"")</f>
        <v>2</v>
      </c>
      <c r="Y11" s="120" t="str">
        <f ca="1">IF(AND(E11&lt;&gt;'Povolené hodnoty'!$B$4,F11=10),H11+K11,"")</f>
        <v/>
      </c>
      <c r="Z11" s="122" t="str">
        <f ca="1">IF(AND(E11&lt;&gt;'Povolené hodnoty'!$B$4,F11=11),H11+K11,"")</f>
        <v/>
      </c>
      <c r="AA11" s="122" t="str">
        <f ca="1">IF(AND(E11&lt;&gt;'Povolené hodnoty'!$B$4,F11=12),H11+K11,"")</f>
        <v/>
      </c>
      <c r="AB11" s="121" t="str">
        <f ca="1">IF(AND(E11&lt;&gt;'Povolené hodnoty'!$B$4,F11=13),H11+K11,"")</f>
        <v/>
      </c>
    </row>
    <row r="12" spans="1:28" x14ac:dyDescent="0.2">
      <c r="A12" s="118">
        <v>6</v>
      </c>
      <c r="B12" s="146">
        <f t="shared" ca="1" si="0"/>
        <v>0</v>
      </c>
      <c r="C12" s="147">
        <f t="shared" ca="1" si="0"/>
        <v>0</v>
      </c>
      <c r="D12" s="148">
        <f t="shared" ca="1" si="0"/>
        <v>0</v>
      </c>
      <c r="E12" s="149">
        <f t="shared" ca="1" si="0"/>
        <v>0</v>
      </c>
      <c r="F12" s="150">
        <f t="shared" ca="1" si="0"/>
        <v>0</v>
      </c>
      <c r="G12" s="120">
        <f t="shared" ca="1" si="0"/>
        <v>0</v>
      </c>
      <c r="H12" s="122">
        <f t="shared" ca="1" si="0"/>
        <v>0</v>
      </c>
      <c r="I12" s="121">
        <f t="shared" ca="1" si="3"/>
        <v>3625</v>
      </c>
      <c r="J12" s="350">
        <f t="shared" ca="1" si="1"/>
        <v>0</v>
      </c>
      <c r="K12" s="351">
        <f t="shared" ca="1" si="1"/>
        <v>0</v>
      </c>
      <c r="L12" s="352">
        <f t="shared" ca="1" si="2"/>
        <v>10884</v>
      </c>
      <c r="M12" s="119">
        <v>6</v>
      </c>
      <c r="N12" s="120" t="str">
        <f ca="1">IF(AND(E12='Povolené hodnoty'!$B$4,F12=2),G12+J12,"")</f>
        <v/>
      </c>
      <c r="O12" s="121" t="str">
        <f ca="1">IF(AND(E12='Povolené hodnoty'!$B$4,F12=1),G12+J12,"")</f>
        <v/>
      </c>
      <c r="P12" s="120" t="str">
        <f ca="1">IF(AND(E12='Povolené hodnoty'!$B$4,F12=10),H12+K12,"")</f>
        <v/>
      </c>
      <c r="Q12" s="121" t="str">
        <f ca="1">IF(AND(E12='Povolené hodnoty'!$B$4,F12=9),H12+K12,"")</f>
        <v/>
      </c>
      <c r="R12" s="120" t="str">
        <f ca="1">IF(AND(E12&lt;&gt;'Povolené hodnoty'!$B$4,F12=2),G12+J12,"")</f>
        <v/>
      </c>
      <c r="S12" s="122" t="str">
        <f ca="1">IF(AND(E12&lt;&gt;'Povolené hodnoty'!$B$4,F12=3),G12+J12,"")</f>
        <v/>
      </c>
      <c r="T12" s="122" t="str">
        <f ca="1">IF(AND(E12&lt;&gt;'Povolené hodnoty'!$B$4,F12=4),G12+J12,"")</f>
        <v/>
      </c>
      <c r="U12" s="122" t="str">
        <f ca="1">IF(AND(E12&lt;&gt;'Povolené hodnoty'!$B$4,F12="5a"),G12+J12,"")</f>
        <v/>
      </c>
      <c r="V12" s="122" t="str">
        <f ca="1">IF(AND(E12&lt;&gt;'Povolené hodnoty'!$B$4,F12="5b"),G12+J12,"")</f>
        <v/>
      </c>
      <c r="W12" s="122" t="str">
        <f ca="1">IF(AND(E12&lt;&gt;'Povolené hodnoty'!$B$4,F12=6),G12+J12,"")</f>
        <v/>
      </c>
      <c r="X12" s="121" t="str">
        <f ca="1">IF(AND(E12&lt;&gt;'Povolené hodnoty'!$B$4,F12=7),G12+J12,"")</f>
        <v/>
      </c>
      <c r="Y12" s="120" t="str">
        <f ca="1">IF(AND(E12&lt;&gt;'Povolené hodnoty'!$B$4,F12=10),H12+K12,"")</f>
        <v/>
      </c>
      <c r="Z12" s="122" t="str">
        <f ca="1">IF(AND(E12&lt;&gt;'Povolené hodnoty'!$B$4,F12=11),H12+K12,"")</f>
        <v/>
      </c>
      <c r="AA12" s="122" t="str">
        <f ca="1">IF(AND(E12&lt;&gt;'Povolené hodnoty'!$B$4,F12=12),H12+K12,"")</f>
        <v/>
      </c>
      <c r="AB12" s="121" t="str">
        <f ca="1">IF(AND(E12&lt;&gt;'Povolené hodnoty'!$B$4,F12=13),H12+K12,"")</f>
        <v/>
      </c>
    </row>
    <row r="13" spans="1:28" x14ac:dyDescent="0.2">
      <c r="A13" s="118">
        <v>7</v>
      </c>
      <c r="B13" s="146">
        <f t="shared" ca="1" si="0"/>
        <v>0</v>
      </c>
      <c r="C13" s="147">
        <f t="shared" ca="1" si="0"/>
        <v>0</v>
      </c>
      <c r="D13" s="148">
        <f t="shared" ca="1" si="0"/>
        <v>0</v>
      </c>
      <c r="E13" s="149">
        <f t="shared" ca="1" si="0"/>
        <v>0</v>
      </c>
      <c r="F13" s="150">
        <f t="shared" ca="1" si="0"/>
        <v>0</v>
      </c>
      <c r="G13" s="120">
        <f t="shared" ca="1" si="0"/>
        <v>0</v>
      </c>
      <c r="H13" s="122">
        <f t="shared" ca="1" si="0"/>
        <v>0</v>
      </c>
      <c r="I13" s="121">
        <f t="shared" ca="1" si="3"/>
        <v>3625</v>
      </c>
      <c r="J13" s="350">
        <f t="shared" ca="1" si="1"/>
        <v>0</v>
      </c>
      <c r="K13" s="351">
        <f t="shared" ca="1" si="1"/>
        <v>0</v>
      </c>
      <c r="L13" s="352">
        <f t="shared" ca="1" si="2"/>
        <v>10884</v>
      </c>
      <c r="M13" s="119">
        <v>7</v>
      </c>
      <c r="N13" s="120" t="str">
        <f ca="1">IF(AND(E13='Povolené hodnoty'!$B$4,F13=2),G13+J13,"")</f>
        <v/>
      </c>
      <c r="O13" s="121" t="str">
        <f ca="1">IF(AND(E13='Povolené hodnoty'!$B$4,F13=1),G13+J13,"")</f>
        <v/>
      </c>
      <c r="P13" s="120" t="str">
        <f ca="1">IF(AND(E13='Povolené hodnoty'!$B$4,F13=10),H13+K13,"")</f>
        <v/>
      </c>
      <c r="Q13" s="121" t="str">
        <f ca="1">IF(AND(E13='Povolené hodnoty'!$B$4,F13=9),H13+K13,"")</f>
        <v/>
      </c>
      <c r="R13" s="120" t="str">
        <f ca="1">IF(AND(E13&lt;&gt;'Povolené hodnoty'!$B$4,F13=2),G13+J13,"")</f>
        <v/>
      </c>
      <c r="S13" s="122" t="str">
        <f ca="1">IF(AND(E13&lt;&gt;'Povolené hodnoty'!$B$4,F13=3),G13+J13,"")</f>
        <v/>
      </c>
      <c r="T13" s="122" t="str">
        <f ca="1">IF(AND(E13&lt;&gt;'Povolené hodnoty'!$B$4,F13=4),G13+J13,"")</f>
        <v/>
      </c>
      <c r="U13" s="122" t="str">
        <f ca="1">IF(AND(E13&lt;&gt;'Povolené hodnoty'!$B$4,F13="5a"),G13+J13,"")</f>
        <v/>
      </c>
      <c r="V13" s="122" t="str">
        <f ca="1">IF(AND(E13&lt;&gt;'Povolené hodnoty'!$B$4,F13="5b"),G13+J13,"")</f>
        <v/>
      </c>
      <c r="W13" s="122" t="str">
        <f ca="1">IF(AND(E13&lt;&gt;'Povolené hodnoty'!$B$4,F13=6),G13+J13,"")</f>
        <v/>
      </c>
      <c r="X13" s="121" t="str">
        <f ca="1">IF(AND(E13&lt;&gt;'Povolené hodnoty'!$B$4,F13=7),G13+J13,"")</f>
        <v/>
      </c>
      <c r="Y13" s="120" t="str">
        <f ca="1">IF(AND(E13&lt;&gt;'Povolené hodnoty'!$B$4,F13=10),H13+K13,"")</f>
        <v/>
      </c>
      <c r="Z13" s="122" t="str">
        <f ca="1">IF(AND(E13&lt;&gt;'Povolené hodnoty'!$B$4,F13=11),H13+K13,"")</f>
        <v/>
      </c>
      <c r="AA13" s="122" t="str">
        <f ca="1">IF(AND(E13&lt;&gt;'Povolené hodnoty'!$B$4,F13=12),H13+K13,"")</f>
        <v/>
      </c>
      <c r="AB13" s="121" t="str">
        <f ca="1">IF(AND(E13&lt;&gt;'Povolené hodnoty'!$B$4,F13=13),H13+K13,"")</f>
        <v/>
      </c>
    </row>
    <row r="14" spans="1:28" x14ac:dyDescent="0.2">
      <c r="A14" s="118">
        <v>8</v>
      </c>
      <c r="B14" s="146">
        <f t="shared" ca="1" si="0"/>
        <v>0</v>
      </c>
      <c r="C14" s="147">
        <f t="shared" ca="1" si="0"/>
        <v>0</v>
      </c>
      <c r="D14" s="148">
        <f t="shared" ca="1" si="0"/>
        <v>0</v>
      </c>
      <c r="E14" s="149">
        <f t="shared" ca="1" si="0"/>
        <v>0</v>
      </c>
      <c r="F14" s="150">
        <f t="shared" ca="1" si="0"/>
        <v>0</v>
      </c>
      <c r="G14" s="120">
        <f t="shared" ca="1" si="0"/>
        <v>0</v>
      </c>
      <c r="H14" s="122">
        <f t="shared" ca="1" si="0"/>
        <v>0</v>
      </c>
      <c r="I14" s="121">
        <f t="shared" ca="1" si="3"/>
        <v>3625</v>
      </c>
      <c r="J14" s="350">
        <f t="shared" ca="1" si="1"/>
        <v>0</v>
      </c>
      <c r="K14" s="351">
        <f t="shared" ca="1" si="1"/>
        <v>0</v>
      </c>
      <c r="L14" s="352">
        <f t="shared" ca="1" si="2"/>
        <v>10884</v>
      </c>
      <c r="M14" s="119">
        <v>8</v>
      </c>
      <c r="N14" s="120" t="str">
        <f ca="1">IF(AND(E14='Povolené hodnoty'!$B$4,F14=2),G14+J14,"")</f>
        <v/>
      </c>
      <c r="O14" s="121" t="str">
        <f ca="1">IF(AND(E14='Povolené hodnoty'!$B$4,F14=1),G14+J14,"")</f>
        <v/>
      </c>
      <c r="P14" s="120" t="str">
        <f ca="1">IF(AND(E14='Povolené hodnoty'!$B$4,F14=10),H14+K14,"")</f>
        <v/>
      </c>
      <c r="Q14" s="121" t="str">
        <f ca="1">IF(AND(E14='Povolené hodnoty'!$B$4,F14=9),H14+K14,"")</f>
        <v/>
      </c>
      <c r="R14" s="120" t="str">
        <f ca="1">IF(AND(E14&lt;&gt;'Povolené hodnoty'!$B$4,F14=2),G14+J14,"")</f>
        <v/>
      </c>
      <c r="S14" s="122" t="str">
        <f ca="1">IF(AND(E14&lt;&gt;'Povolené hodnoty'!$B$4,F14=3),G14+J14,"")</f>
        <v/>
      </c>
      <c r="T14" s="122" t="str">
        <f ca="1">IF(AND(E14&lt;&gt;'Povolené hodnoty'!$B$4,F14=4),G14+J14,"")</f>
        <v/>
      </c>
      <c r="U14" s="122" t="str">
        <f ca="1">IF(AND(E14&lt;&gt;'Povolené hodnoty'!$B$4,F14="5a"),G14+J14,"")</f>
        <v/>
      </c>
      <c r="V14" s="122" t="str">
        <f ca="1">IF(AND(E14&lt;&gt;'Povolené hodnoty'!$B$4,F14="5b"),G14+J14,"")</f>
        <v/>
      </c>
      <c r="W14" s="122" t="str">
        <f ca="1">IF(AND(E14&lt;&gt;'Povolené hodnoty'!$B$4,F14=6),G14+J14,"")</f>
        <v/>
      </c>
      <c r="X14" s="121" t="str">
        <f ca="1">IF(AND(E14&lt;&gt;'Povolené hodnoty'!$B$4,F14=7),G14+J14,"")</f>
        <v/>
      </c>
      <c r="Y14" s="120" t="str">
        <f ca="1">IF(AND(E14&lt;&gt;'Povolené hodnoty'!$B$4,F14=10),H14+K14,"")</f>
        <v/>
      </c>
      <c r="Z14" s="122" t="str">
        <f ca="1">IF(AND(E14&lt;&gt;'Povolené hodnoty'!$B$4,F14=11),H14+K14,"")</f>
        <v/>
      </c>
      <c r="AA14" s="122" t="str">
        <f ca="1">IF(AND(E14&lt;&gt;'Povolené hodnoty'!$B$4,F14=12),H14+K14,"")</f>
        <v/>
      </c>
      <c r="AB14" s="121" t="str">
        <f ca="1">IF(AND(E14&lt;&gt;'Povolené hodnoty'!$B$4,F14=13),H14+K14,"")</f>
        <v/>
      </c>
    </row>
    <row r="15" spans="1:28" x14ac:dyDescent="0.2">
      <c r="A15" s="118">
        <v>9</v>
      </c>
      <c r="B15" s="146">
        <f t="shared" ca="1" si="0"/>
        <v>0</v>
      </c>
      <c r="C15" s="147">
        <f t="shared" ca="1" si="0"/>
        <v>0</v>
      </c>
      <c r="D15" s="148">
        <f t="shared" ca="1" si="0"/>
        <v>0</v>
      </c>
      <c r="E15" s="149">
        <f t="shared" ca="1" si="0"/>
        <v>0</v>
      </c>
      <c r="F15" s="150">
        <f t="shared" ca="1" si="0"/>
        <v>0</v>
      </c>
      <c r="G15" s="120">
        <f t="shared" ca="1" si="0"/>
        <v>0</v>
      </c>
      <c r="H15" s="122">
        <f t="shared" ca="1" si="0"/>
        <v>0</v>
      </c>
      <c r="I15" s="121">
        <f t="shared" ca="1" si="3"/>
        <v>3625</v>
      </c>
      <c r="J15" s="350">
        <f t="shared" ca="1" si="1"/>
        <v>0</v>
      </c>
      <c r="K15" s="351">
        <f t="shared" ca="1" si="1"/>
        <v>0</v>
      </c>
      <c r="L15" s="352">
        <f t="shared" ca="1" si="2"/>
        <v>10884</v>
      </c>
      <c r="M15" s="119">
        <v>9</v>
      </c>
      <c r="N15" s="120" t="str">
        <f ca="1">IF(AND(E15='Povolené hodnoty'!$B$4,F15=2),G15+J15,"")</f>
        <v/>
      </c>
      <c r="O15" s="121" t="str">
        <f ca="1">IF(AND(E15='Povolené hodnoty'!$B$4,F15=1),G15+J15,"")</f>
        <v/>
      </c>
      <c r="P15" s="120" t="str">
        <f ca="1">IF(AND(E15='Povolené hodnoty'!$B$4,F15=10),H15+K15,"")</f>
        <v/>
      </c>
      <c r="Q15" s="121" t="str">
        <f ca="1">IF(AND(E15='Povolené hodnoty'!$B$4,F15=9),H15+K15,"")</f>
        <v/>
      </c>
      <c r="R15" s="120" t="str">
        <f ca="1">IF(AND(E15&lt;&gt;'Povolené hodnoty'!$B$4,F15=2),G15+J15,"")</f>
        <v/>
      </c>
      <c r="S15" s="122" t="str">
        <f ca="1">IF(AND(E15&lt;&gt;'Povolené hodnoty'!$B$4,F15=3),G15+J15,"")</f>
        <v/>
      </c>
      <c r="T15" s="122" t="str">
        <f ca="1">IF(AND(E15&lt;&gt;'Povolené hodnoty'!$B$4,F15=4),G15+J15,"")</f>
        <v/>
      </c>
      <c r="U15" s="122" t="str">
        <f ca="1">IF(AND(E15&lt;&gt;'Povolené hodnoty'!$B$4,F15="5a"),G15+J15,"")</f>
        <v/>
      </c>
      <c r="V15" s="122" t="str">
        <f ca="1">IF(AND(E15&lt;&gt;'Povolené hodnoty'!$B$4,F15="5b"),G15+J15,"")</f>
        <v/>
      </c>
      <c r="W15" s="122" t="str">
        <f ca="1">IF(AND(E15&lt;&gt;'Povolené hodnoty'!$B$4,F15=6),G15+J15,"")</f>
        <v/>
      </c>
      <c r="X15" s="121" t="str">
        <f ca="1">IF(AND(E15&lt;&gt;'Povolené hodnoty'!$B$4,F15=7),G15+J15,"")</f>
        <v/>
      </c>
      <c r="Y15" s="120" t="str">
        <f ca="1">IF(AND(E15&lt;&gt;'Povolené hodnoty'!$B$4,F15=10),H15+K15,"")</f>
        <v/>
      </c>
      <c r="Z15" s="122" t="str">
        <f ca="1">IF(AND(E15&lt;&gt;'Povolené hodnoty'!$B$4,F15=11),H15+K15,"")</f>
        <v/>
      </c>
      <c r="AA15" s="122" t="str">
        <f ca="1">IF(AND(E15&lt;&gt;'Povolené hodnoty'!$B$4,F15=12),H15+K15,"")</f>
        <v/>
      </c>
      <c r="AB15" s="121" t="str">
        <f ca="1">IF(AND(E15&lt;&gt;'Povolené hodnoty'!$B$4,F15=13),H15+K15,"")</f>
        <v/>
      </c>
    </row>
    <row r="16" spans="1:28" x14ac:dyDescent="0.2">
      <c r="A16" s="118">
        <v>10</v>
      </c>
      <c r="B16" s="146">
        <f t="shared" ca="1" si="0"/>
        <v>0</v>
      </c>
      <c r="C16" s="147">
        <f t="shared" ca="1" si="0"/>
        <v>0</v>
      </c>
      <c r="D16" s="148">
        <f t="shared" ca="1" si="0"/>
        <v>0</v>
      </c>
      <c r="E16" s="149">
        <f t="shared" ca="1" si="0"/>
        <v>0</v>
      </c>
      <c r="F16" s="150">
        <f t="shared" ca="1" si="0"/>
        <v>0</v>
      </c>
      <c r="G16" s="120">
        <f t="shared" ca="1" si="0"/>
        <v>0</v>
      </c>
      <c r="H16" s="122">
        <f t="shared" ca="1" si="0"/>
        <v>0</v>
      </c>
      <c r="I16" s="121">
        <f t="shared" ca="1" si="3"/>
        <v>3625</v>
      </c>
      <c r="J16" s="350">
        <f t="shared" ca="1" si="1"/>
        <v>0</v>
      </c>
      <c r="K16" s="351">
        <f t="shared" ca="1" si="1"/>
        <v>0</v>
      </c>
      <c r="L16" s="352">
        <f t="shared" ca="1" si="2"/>
        <v>10884</v>
      </c>
      <c r="M16" s="119">
        <v>10</v>
      </c>
      <c r="N16" s="120" t="str">
        <f ca="1">IF(AND(E16='Povolené hodnoty'!$B$4,F16=2),G16+J16,"")</f>
        <v/>
      </c>
      <c r="O16" s="121" t="str">
        <f ca="1">IF(AND(E16='Povolené hodnoty'!$B$4,F16=1),G16+J16,"")</f>
        <v/>
      </c>
      <c r="P16" s="120" t="str">
        <f ca="1">IF(AND(E16='Povolené hodnoty'!$B$4,F16=10),H16+K16,"")</f>
        <v/>
      </c>
      <c r="Q16" s="121" t="str">
        <f ca="1">IF(AND(E16='Povolené hodnoty'!$B$4,F16=9),H16+K16,"")</f>
        <v/>
      </c>
      <c r="R16" s="120" t="str">
        <f ca="1">IF(AND(E16&lt;&gt;'Povolené hodnoty'!$B$4,F16=2),G16+J16,"")</f>
        <v/>
      </c>
      <c r="S16" s="122" t="str">
        <f ca="1">IF(AND(E16&lt;&gt;'Povolené hodnoty'!$B$4,F16=3),G16+J16,"")</f>
        <v/>
      </c>
      <c r="T16" s="122" t="str">
        <f ca="1">IF(AND(E16&lt;&gt;'Povolené hodnoty'!$B$4,F16=4),G16+J16,"")</f>
        <v/>
      </c>
      <c r="U16" s="122" t="str">
        <f ca="1">IF(AND(E16&lt;&gt;'Povolené hodnoty'!$B$4,F16="5a"),G16+J16,"")</f>
        <v/>
      </c>
      <c r="V16" s="122" t="str">
        <f ca="1">IF(AND(E16&lt;&gt;'Povolené hodnoty'!$B$4,F16="5b"),G16+J16,"")</f>
        <v/>
      </c>
      <c r="W16" s="122" t="str">
        <f ca="1">IF(AND(E16&lt;&gt;'Povolené hodnoty'!$B$4,F16=6),G16+J16,"")</f>
        <v/>
      </c>
      <c r="X16" s="121" t="str">
        <f ca="1">IF(AND(E16&lt;&gt;'Povolené hodnoty'!$B$4,F16=7),G16+J16,"")</f>
        <v/>
      </c>
      <c r="Y16" s="120" t="str">
        <f ca="1">IF(AND(E16&lt;&gt;'Povolené hodnoty'!$B$4,F16=10),H16+K16,"")</f>
        <v/>
      </c>
      <c r="Z16" s="122" t="str">
        <f ca="1">IF(AND(E16&lt;&gt;'Povolené hodnoty'!$B$4,F16=11),H16+K16,"")</f>
        <v/>
      </c>
      <c r="AA16" s="122" t="str">
        <f ca="1">IF(AND(E16&lt;&gt;'Povolené hodnoty'!$B$4,F16=12),H16+K16,"")</f>
        <v/>
      </c>
      <c r="AB16" s="121" t="str">
        <f ca="1">IF(AND(E16&lt;&gt;'Povolené hodnoty'!$B$4,F16=13),H16+K16,"")</f>
        <v/>
      </c>
    </row>
    <row r="17" spans="1:28" x14ac:dyDescent="0.2">
      <c r="A17" s="118">
        <v>11</v>
      </c>
      <c r="B17" s="146">
        <f t="shared" ref="B17:H26" ca="1" si="4">INDIRECT("Deník!"&amp;B$1&amp;$B$40*30+$A17-25)</f>
        <v>0</v>
      </c>
      <c r="C17" s="147">
        <f t="shared" ca="1" si="4"/>
        <v>0</v>
      </c>
      <c r="D17" s="148">
        <f t="shared" ca="1" si="4"/>
        <v>0</v>
      </c>
      <c r="E17" s="149">
        <f t="shared" ca="1" si="4"/>
        <v>0</v>
      </c>
      <c r="F17" s="150">
        <f t="shared" ca="1" si="4"/>
        <v>0</v>
      </c>
      <c r="G17" s="120">
        <f t="shared" ca="1" si="4"/>
        <v>0</v>
      </c>
      <c r="H17" s="122">
        <f t="shared" ca="1" si="4"/>
        <v>0</v>
      </c>
      <c r="I17" s="121">
        <f t="shared" ca="1" si="3"/>
        <v>3625</v>
      </c>
      <c r="J17" s="350">
        <f t="shared" ca="1" si="1"/>
        <v>0</v>
      </c>
      <c r="K17" s="351">
        <f t="shared" ca="1" si="1"/>
        <v>0</v>
      </c>
      <c r="L17" s="352">
        <f t="shared" ca="1" si="2"/>
        <v>10884</v>
      </c>
      <c r="M17" s="119">
        <v>11</v>
      </c>
      <c r="N17" s="120" t="str">
        <f ca="1">IF(AND(E17='Povolené hodnoty'!$B$4,F17=2),G17+J17,"")</f>
        <v/>
      </c>
      <c r="O17" s="121" t="str">
        <f ca="1">IF(AND(E17='Povolené hodnoty'!$B$4,F17=1),G17+J17,"")</f>
        <v/>
      </c>
      <c r="P17" s="120" t="str">
        <f ca="1">IF(AND(E17='Povolené hodnoty'!$B$4,F17=10),H17+K17,"")</f>
        <v/>
      </c>
      <c r="Q17" s="121" t="str">
        <f ca="1">IF(AND(E17='Povolené hodnoty'!$B$4,F17=9),H17+K17,"")</f>
        <v/>
      </c>
      <c r="R17" s="120" t="str">
        <f ca="1">IF(AND(E17&lt;&gt;'Povolené hodnoty'!$B$4,F17=2),G17+J17,"")</f>
        <v/>
      </c>
      <c r="S17" s="122" t="str">
        <f ca="1">IF(AND(E17&lt;&gt;'Povolené hodnoty'!$B$4,F17=3),G17+J17,"")</f>
        <v/>
      </c>
      <c r="T17" s="122" t="str">
        <f ca="1">IF(AND(E17&lt;&gt;'Povolené hodnoty'!$B$4,F17=4),G17+J17,"")</f>
        <v/>
      </c>
      <c r="U17" s="122" t="str">
        <f ca="1">IF(AND(E17&lt;&gt;'Povolené hodnoty'!$B$4,F17="5a"),G17+J17,"")</f>
        <v/>
      </c>
      <c r="V17" s="122" t="str">
        <f ca="1">IF(AND(E17&lt;&gt;'Povolené hodnoty'!$B$4,F17="5b"),G17+J17,"")</f>
        <v/>
      </c>
      <c r="W17" s="122" t="str">
        <f ca="1">IF(AND(E17&lt;&gt;'Povolené hodnoty'!$B$4,F17=6),G17+J17,"")</f>
        <v/>
      </c>
      <c r="X17" s="121" t="str">
        <f ca="1">IF(AND(E17&lt;&gt;'Povolené hodnoty'!$B$4,F17=7),G17+J17,"")</f>
        <v/>
      </c>
      <c r="Y17" s="120" t="str">
        <f ca="1">IF(AND(E17&lt;&gt;'Povolené hodnoty'!$B$4,F17=10),H17+K17,"")</f>
        <v/>
      </c>
      <c r="Z17" s="122" t="str">
        <f ca="1">IF(AND(E17&lt;&gt;'Povolené hodnoty'!$B$4,F17=11),H17+K17,"")</f>
        <v/>
      </c>
      <c r="AA17" s="122" t="str">
        <f ca="1">IF(AND(E17&lt;&gt;'Povolené hodnoty'!$B$4,F17=12),H17+K17,"")</f>
        <v/>
      </c>
      <c r="AB17" s="121" t="str">
        <f ca="1">IF(AND(E17&lt;&gt;'Povolené hodnoty'!$B$4,F17=13),H17+K17,"")</f>
        <v/>
      </c>
    </row>
    <row r="18" spans="1:28" x14ac:dyDescent="0.2">
      <c r="A18" s="118">
        <v>12</v>
      </c>
      <c r="B18" s="146">
        <f t="shared" ca="1" si="4"/>
        <v>0</v>
      </c>
      <c r="C18" s="147">
        <f t="shared" ca="1" si="4"/>
        <v>0</v>
      </c>
      <c r="D18" s="148">
        <f t="shared" ca="1" si="4"/>
        <v>0</v>
      </c>
      <c r="E18" s="149">
        <f t="shared" ca="1" si="4"/>
        <v>0</v>
      </c>
      <c r="F18" s="150">
        <f t="shared" ca="1" si="4"/>
        <v>0</v>
      </c>
      <c r="G18" s="120">
        <f t="shared" ca="1" si="4"/>
        <v>0</v>
      </c>
      <c r="H18" s="122">
        <f t="shared" ca="1" si="4"/>
        <v>0</v>
      </c>
      <c r="I18" s="121">
        <f t="shared" ca="1" si="3"/>
        <v>3625</v>
      </c>
      <c r="J18" s="350">
        <f t="shared" ca="1" si="1"/>
        <v>0</v>
      </c>
      <c r="K18" s="351">
        <f t="shared" ca="1" si="1"/>
        <v>0</v>
      </c>
      <c r="L18" s="352">
        <f t="shared" ca="1" si="2"/>
        <v>10884</v>
      </c>
      <c r="M18" s="119">
        <v>12</v>
      </c>
      <c r="N18" s="120" t="str">
        <f ca="1">IF(AND(E18='Povolené hodnoty'!$B$4,F18=2),G18+J18,"")</f>
        <v/>
      </c>
      <c r="O18" s="121" t="str">
        <f ca="1">IF(AND(E18='Povolené hodnoty'!$B$4,F18=1),G18+J18,"")</f>
        <v/>
      </c>
      <c r="P18" s="120" t="str">
        <f ca="1">IF(AND(E18='Povolené hodnoty'!$B$4,F18=10),H18+K18,"")</f>
        <v/>
      </c>
      <c r="Q18" s="121" t="str">
        <f ca="1">IF(AND(E18='Povolené hodnoty'!$B$4,F18=9),H18+K18,"")</f>
        <v/>
      </c>
      <c r="R18" s="120" t="str">
        <f ca="1">IF(AND(E18&lt;&gt;'Povolené hodnoty'!$B$4,F18=2),G18+J18,"")</f>
        <v/>
      </c>
      <c r="S18" s="122" t="str">
        <f ca="1">IF(AND(E18&lt;&gt;'Povolené hodnoty'!$B$4,F18=3),G18+J18,"")</f>
        <v/>
      </c>
      <c r="T18" s="122" t="str">
        <f ca="1">IF(AND(E18&lt;&gt;'Povolené hodnoty'!$B$4,F18=4),G18+J18,"")</f>
        <v/>
      </c>
      <c r="U18" s="122" t="str">
        <f ca="1">IF(AND(E18&lt;&gt;'Povolené hodnoty'!$B$4,F18="5a"),G18+J18,"")</f>
        <v/>
      </c>
      <c r="V18" s="122" t="str">
        <f ca="1">IF(AND(E18&lt;&gt;'Povolené hodnoty'!$B$4,F18="5b"),G18+J18,"")</f>
        <v/>
      </c>
      <c r="W18" s="122" t="str">
        <f ca="1">IF(AND(E18&lt;&gt;'Povolené hodnoty'!$B$4,F18=6),G18+J18,"")</f>
        <v/>
      </c>
      <c r="X18" s="121" t="str">
        <f ca="1">IF(AND(E18&lt;&gt;'Povolené hodnoty'!$B$4,F18=7),G18+J18,"")</f>
        <v/>
      </c>
      <c r="Y18" s="120" t="str">
        <f ca="1">IF(AND(E18&lt;&gt;'Povolené hodnoty'!$B$4,F18=10),H18+K18,"")</f>
        <v/>
      </c>
      <c r="Z18" s="122" t="str">
        <f ca="1">IF(AND(E18&lt;&gt;'Povolené hodnoty'!$B$4,F18=11),H18+K18,"")</f>
        <v/>
      </c>
      <c r="AA18" s="122" t="str">
        <f ca="1">IF(AND(E18&lt;&gt;'Povolené hodnoty'!$B$4,F18=12),H18+K18,"")</f>
        <v/>
      </c>
      <c r="AB18" s="121" t="str">
        <f ca="1">IF(AND(E18&lt;&gt;'Povolené hodnoty'!$B$4,F18=13),H18+K18,"")</f>
        <v/>
      </c>
    </row>
    <row r="19" spans="1:28" x14ac:dyDescent="0.2">
      <c r="A19" s="118">
        <v>13</v>
      </c>
      <c r="B19" s="146">
        <f t="shared" ca="1" si="4"/>
        <v>0</v>
      </c>
      <c r="C19" s="147">
        <f t="shared" ca="1" si="4"/>
        <v>0</v>
      </c>
      <c r="D19" s="148">
        <f t="shared" ca="1" si="4"/>
        <v>0</v>
      </c>
      <c r="E19" s="149">
        <f t="shared" ca="1" si="4"/>
        <v>0</v>
      </c>
      <c r="F19" s="150">
        <f t="shared" ca="1" si="4"/>
        <v>0</v>
      </c>
      <c r="G19" s="120">
        <f t="shared" ca="1" si="4"/>
        <v>0</v>
      </c>
      <c r="H19" s="122">
        <f t="shared" ca="1" si="4"/>
        <v>0</v>
      </c>
      <c r="I19" s="121">
        <f t="shared" ca="1" si="3"/>
        <v>3625</v>
      </c>
      <c r="J19" s="350">
        <f t="shared" ca="1" si="1"/>
        <v>0</v>
      </c>
      <c r="K19" s="351">
        <f t="shared" ca="1" si="1"/>
        <v>0</v>
      </c>
      <c r="L19" s="352">
        <f t="shared" ca="1" si="2"/>
        <v>10884</v>
      </c>
      <c r="M19" s="119">
        <v>13</v>
      </c>
      <c r="N19" s="120" t="str">
        <f ca="1">IF(AND(E19='Povolené hodnoty'!$B$4,F19=2),G19+J19,"")</f>
        <v/>
      </c>
      <c r="O19" s="121" t="str">
        <f ca="1">IF(AND(E19='Povolené hodnoty'!$B$4,F19=1),G19+J19,"")</f>
        <v/>
      </c>
      <c r="P19" s="120" t="str">
        <f ca="1">IF(AND(E19='Povolené hodnoty'!$B$4,F19=10),H19+K19,"")</f>
        <v/>
      </c>
      <c r="Q19" s="121" t="str">
        <f ca="1">IF(AND(E19='Povolené hodnoty'!$B$4,F19=9),H19+K19,"")</f>
        <v/>
      </c>
      <c r="R19" s="120" t="str">
        <f ca="1">IF(AND(E19&lt;&gt;'Povolené hodnoty'!$B$4,F19=2),G19+J19,"")</f>
        <v/>
      </c>
      <c r="S19" s="122" t="str">
        <f ca="1">IF(AND(E19&lt;&gt;'Povolené hodnoty'!$B$4,F19=3),G19+J19,"")</f>
        <v/>
      </c>
      <c r="T19" s="122" t="str">
        <f ca="1">IF(AND(E19&lt;&gt;'Povolené hodnoty'!$B$4,F19=4),G19+J19,"")</f>
        <v/>
      </c>
      <c r="U19" s="122" t="str">
        <f ca="1">IF(AND(E19&lt;&gt;'Povolené hodnoty'!$B$4,F19="5a"),G19+J19,"")</f>
        <v/>
      </c>
      <c r="V19" s="122" t="str">
        <f ca="1">IF(AND(E19&lt;&gt;'Povolené hodnoty'!$B$4,F19="5b"),G19+J19,"")</f>
        <v/>
      </c>
      <c r="W19" s="122" t="str">
        <f ca="1">IF(AND(E19&lt;&gt;'Povolené hodnoty'!$B$4,F19=6),G19+J19,"")</f>
        <v/>
      </c>
      <c r="X19" s="121" t="str">
        <f ca="1">IF(AND(E19&lt;&gt;'Povolené hodnoty'!$B$4,F19=7),G19+J19,"")</f>
        <v/>
      </c>
      <c r="Y19" s="120" t="str">
        <f ca="1">IF(AND(E19&lt;&gt;'Povolené hodnoty'!$B$4,F19=10),H19+K19,"")</f>
        <v/>
      </c>
      <c r="Z19" s="122" t="str">
        <f ca="1">IF(AND(E19&lt;&gt;'Povolené hodnoty'!$B$4,F19=11),H19+K19,"")</f>
        <v/>
      </c>
      <c r="AA19" s="122" t="str">
        <f ca="1">IF(AND(E19&lt;&gt;'Povolené hodnoty'!$B$4,F19=12),H19+K19,"")</f>
        <v/>
      </c>
      <c r="AB19" s="121" t="str">
        <f ca="1">IF(AND(E19&lt;&gt;'Povolené hodnoty'!$B$4,F19=13),H19+K19,"")</f>
        <v/>
      </c>
    </row>
    <row r="20" spans="1:28" x14ac:dyDescent="0.2">
      <c r="A20" s="118">
        <v>14</v>
      </c>
      <c r="B20" s="146">
        <f t="shared" ca="1" si="4"/>
        <v>0</v>
      </c>
      <c r="C20" s="147">
        <f t="shared" ca="1" si="4"/>
        <v>0</v>
      </c>
      <c r="D20" s="148">
        <f t="shared" ca="1" si="4"/>
        <v>0</v>
      </c>
      <c r="E20" s="149">
        <f t="shared" ca="1" si="4"/>
        <v>0</v>
      </c>
      <c r="F20" s="150">
        <f t="shared" ca="1" si="4"/>
        <v>0</v>
      </c>
      <c r="G20" s="120">
        <f t="shared" ca="1" si="4"/>
        <v>0</v>
      </c>
      <c r="H20" s="122">
        <f t="shared" ca="1" si="4"/>
        <v>0</v>
      </c>
      <c r="I20" s="121">
        <f t="shared" ca="1" si="3"/>
        <v>3625</v>
      </c>
      <c r="J20" s="350">
        <f t="shared" ca="1" si="1"/>
        <v>0</v>
      </c>
      <c r="K20" s="351">
        <f t="shared" ca="1" si="1"/>
        <v>0</v>
      </c>
      <c r="L20" s="352">
        <f t="shared" ca="1" si="2"/>
        <v>10884</v>
      </c>
      <c r="M20" s="119">
        <v>14</v>
      </c>
      <c r="N20" s="120" t="str">
        <f ca="1">IF(AND(E20='Povolené hodnoty'!$B$4,F20=2),G20+J20,"")</f>
        <v/>
      </c>
      <c r="O20" s="121" t="str">
        <f ca="1">IF(AND(E20='Povolené hodnoty'!$B$4,F20=1),G20+J20,"")</f>
        <v/>
      </c>
      <c r="P20" s="120" t="str">
        <f ca="1">IF(AND(E20='Povolené hodnoty'!$B$4,F20=10),H20+K20,"")</f>
        <v/>
      </c>
      <c r="Q20" s="121" t="str">
        <f ca="1">IF(AND(E20='Povolené hodnoty'!$B$4,F20=9),H20+K20,"")</f>
        <v/>
      </c>
      <c r="R20" s="120" t="str">
        <f ca="1">IF(AND(E20&lt;&gt;'Povolené hodnoty'!$B$4,F20=2),G20+J20,"")</f>
        <v/>
      </c>
      <c r="S20" s="122" t="str">
        <f ca="1">IF(AND(E20&lt;&gt;'Povolené hodnoty'!$B$4,F20=3),G20+J20,"")</f>
        <v/>
      </c>
      <c r="T20" s="122" t="str">
        <f ca="1">IF(AND(E20&lt;&gt;'Povolené hodnoty'!$B$4,F20=4),G20+J20,"")</f>
        <v/>
      </c>
      <c r="U20" s="122" t="str">
        <f ca="1">IF(AND(E20&lt;&gt;'Povolené hodnoty'!$B$4,F20="5a"),G20+J20,"")</f>
        <v/>
      </c>
      <c r="V20" s="122" t="str">
        <f ca="1">IF(AND(E20&lt;&gt;'Povolené hodnoty'!$B$4,F20="5b"),G20+J20,"")</f>
        <v/>
      </c>
      <c r="W20" s="122" t="str">
        <f ca="1">IF(AND(E20&lt;&gt;'Povolené hodnoty'!$B$4,F20=6),G20+J20,"")</f>
        <v/>
      </c>
      <c r="X20" s="121" t="str">
        <f ca="1">IF(AND(E20&lt;&gt;'Povolené hodnoty'!$B$4,F20=7),G20+J20,"")</f>
        <v/>
      </c>
      <c r="Y20" s="120" t="str">
        <f ca="1">IF(AND(E20&lt;&gt;'Povolené hodnoty'!$B$4,F20=10),H20+K20,"")</f>
        <v/>
      </c>
      <c r="Z20" s="122" t="str">
        <f ca="1">IF(AND(E20&lt;&gt;'Povolené hodnoty'!$B$4,F20=11),H20+K20,"")</f>
        <v/>
      </c>
      <c r="AA20" s="122" t="str">
        <f ca="1">IF(AND(E20&lt;&gt;'Povolené hodnoty'!$B$4,F20=12),H20+K20,"")</f>
        <v/>
      </c>
      <c r="AB20" s="121" t="str">
        <f ca="1">IF(AND(E20&lt;&gt;'Povolené hodnoty'!$B$4,F20=13),H20+K20,"")</f>
        <v/>
      </c>
    </row>
    <row r="21" spans="1:28" x14ac:dyDescent="0.2">
      <c r="A21" s="118">
        <v>15</v>
      </c>
      <c r="B21" s="146">
        <f t="shared" ca="1" si="4"/>
        <v>0</v>
      </c>
      <c r="C21" s="147">
        <f t="shared" ca="1" si="4"/>
        <v>0</v>
      </c>
      <c r="D21" s="148">
        <f t="shared" ca="1" si="4"/>
        <v>0</v>
      </c>
      <c r="E21" s="149">
        <f t="shared" ca="1" si="4"/>
        <v>0</v>
      </c>
      <c r="F21" s="150">
        <f t="shared" ca="1" si="4"/>
        <v>0</v>
      </c>
      <c r="G21" s="120">
        <f t="shared" ca="1" si="4"/>
        <v>0</v>
      </c>
      <c r="H21" s="122">
        <f t="shared" ca="1" si="4"/>
        <v>0</v>
      </c>
      <c r="I21" s="121">
        <f t="shared" ca="1" si="3"/>
        <v>3625</v>
      </c>
      <c r="J21" s="350">
        <f t="shared" ca="1" si="1"/>
        <v>0</v>
      </c>
      <c r="K21" s="351">
        <f t="shared" ca="1" si="1"/>
        <v>0</v>
      </c>
      <c r="L21" s="352">
        <f t="shared" ca="1" si="2"/>
        <v>10884</v>
      </c>
      <c r="M21" s="119">
        <v>15</v>
      </c>
      <c r="N21" s="120" t="str">
        <f ca="1">IF(AND(E21='Povolené hodnoty'!$B$4,F21=2),G21+J21,"")</f>
        <v/>
      </c>
      <c r="O21" s="121" t="str">
        <f ca="1">IF(AND(E21='Povolené hodnoty'!$B$4,F21=1),G21+J21,"")</f>
        <v/>
      </c>
      <c r="P21" s="120" t="str">
        <f ca="1">IF(AND(E21='Povolené hodnoty'!$B$4,F21=10),H21+K21,"")</f>
        <v/>
      </c>
      <c r="Q21" s="121" t="str">
        <f ca="1">IF(AND(E21='Povolené hodnoty'!$B$4,F21=9),H21+K21,"")</f>
        <v/>
      </c>
      <c r="R21" s="120" t="str">
        <f ca="1">IF(AND(E21&lt;&gt;'Povolené hodnoty'!$B$4,F21=2),G21+J21,"")</f>
        <v/>
      </c>
      <c r="S21" s="122" t="str">
        <f ca="1">IF(AND(E21&lt;&gt;'Povolené hodnoty'!$B$4,F21=3),G21+J21,"")</f>
        <v/>
      </c>
      <c r="T21" s="122" t="str">
        <f ca="1">IF(AND(E21&lt;&gt;'Povolené hodnoty'!$B$4,F21=4),G21+J21,"")</f>
        <v/>
      </c>
      <c r="U21" s="122" t="str">
        <f ca="1">IF(AND(E21&lt;&gt;'Povolené hodnoty'!$B$4,F21="5a"),G21+J21,"")</f>
        <v/>
      </c>
      <c r="V21" s="122" t="str">
        <f ca="1">IF(AND(E21&lt;&gt;'Povolené hodnoty'!$B$4,F21="5b"),G21+J21,"")</f>
        <v/>
      </c>
      <c r="W21" s="122" t="str">
        <f ca="1">IF(AND(E21&lt;&gt;'Povolené hodnoty'!$B$4,F21=6),G21+J21,"")</f>
        <v/>
      </c>
      <c r="X21" s="121" t="str">
        <f ca="1">IF(AND(E21&lt;&gt;'Povolené hodnoty'!$B$4,F21=7),G21+J21,"")</f>
        <v/>
      </c>
      <c r="Y21" s="120" t="str">
        <f ca="1">IF(AND(E21&lt;&gt;'Povolené hodnoty'!$B$4,F21=10),H21+K21,"")</f>
        <v/>
      </c>
      <c r="Z21" s="122" t="str">
        <f ca="1">IF(AND(E21&lt;&gt;'Povolené hodnoty'!$B$4,F21=11),H21+K21,"")</f>
        <v/>
      </c>
      <c r="AA21" s="122" t="str">
        <f ca="1">IF(AND(E21&lt;&gt;'Povolené hodnoty'!$B$4,F21=12),H21+K21,"")</f>
        <v/>
      </c>
      <c r="AB21" s="121" t="str">
        <f ca="1">IF(AND(E21&lt;&gt;'Povolené hodnoty'!$B$4,F21=13),H21+K21,"")</f>
        <v/>
      </c>
    </row>
    <row r="22" spans="1:28" x14ac:dyDescent="0.2">
      <c r="A22" s="118">
        <v>16</v>
      </c>
      <c r="B22" s="146">
        <f t="shared" ca="1" si="4"/>
        <v>0</v>
      </c>
      <c r="C22" s="147">
        <f t="shared" ca="1" si="4"/>
        <v>0</v>
      </c>
      <c r="D22" s="148">
        <f t="shared" ca="1" si="4"/>
        <v>0</v>
      </c>
      <c r="E22" s="149">
        <f t="shared" ca="1" si="4"/>
        <v>0</v>
      </c>
      <c r="F22" s="150">
        <f t="shared" ca="1" si="4"/>
        <v>0</v>
      </c>
      <c r="G22" s="120">
        <f t="shared" ca="1" si="4"/>
        <v>0</v>
      </c>
      <c r="H22" s="122">
        <f t="shared" ca="1" si="4"/>
        <v>0</v>
      </c>
      <c r="I22" s="121">
        <f t="shared" ca="1" si="3"/>
        <v>3625</v>
      </c>
      <c r="J22" s="350">
        <f t="shared" ca="1" si="1"/>
        <v>0</v>
      </c>
      <c r="K22" s="351">
        <f t="shared" ca="1" si="1"/>
        <v>0</v>
      </c>
      <c r="L22" s="352">
        <f t="shared" ca="1" si="2"/>
        <v>10884</v>
      </c>
      <c r="M22" s="119">
        <v>16</v>
      </c>
      <c r="N22" s="120" t="str">
        <f ca="1">IF(AND(E22='Povolené hodnoty'!$B$4,F22=2),G22+J22,"")</f>
        <v/>
      </c>
      <c r="O22" s="121" t="str">
        <f ca="1">IF(AND(E22='Povolené hodnoty'!$B$4,F22=1),G22+J22,"")</f>
        <v/>
      </c>
      <c r="P22" s="120" t="str">
        <f ca="1">IF(AND(E22='Povolené hodnoty'!$B$4,F22=10),H22+K22,"")</f>
        <v/>
      </c>
      <c r="Q22" s="121" t="str">
        <f ca="1">IF(AND(E22='Povolené hodnoty'!$B$4,F22=9),H22+K22,"")</f>
        <v/>
      </c>
      <c r="R22" s="120" t="str">
        <f ca="1">IF(AND(E22&lt;&gt;'Povolené hodnoty'!$B$4,F22=2),G22+J22,"")</f>
        <v/>
      </c>
      <c r="S22" s="122" t="str">
        <f ca="1">IF(AND(E22&lt;&gt;'Povolené hodnoty'!$B$4,F22=3),G22+J22,"")</f>
        <v/>
      </c>
      <c r="T22" s="122" t="str">
        <f ca="1">IF(AND(E22&lt;&gt;'Povolené hodnoty'!$B$4,F22=4),G22+J22,"")</f>
        <v/>
      </c>
      <c r="U22" s="122" t="str">
        <f ca="1">IF(AND(E22&lt;&gt;'Povolené hodnoty'!$B$4,F22="5a"),G22+J22,"")</f>
        <v/>
      </c>
      <c r="V22" s="122" t="str">
        <f ca="1">IF(AND(E22&lt;&gt;'Povolené hodnoty'!$B$4,F22="5b"),G22+J22,"")</f>
        <v/>
      </c>
      <c r="W22" s="122" t="str">
        <f ca="1">IF(AND(E22&lt;&gt;'Povolené hodnoty'!$B$4,F22=6),G22+J22,"")</f>
        <v/>
      </c>
      <c r="X22" s="121" t="str">
        <f ca="1">IF(AND(E22&lt;&gt;'Povolené hodnoty'!$B$4,F22=7),G22+J22,"")</f>
        <v/>
      </c>
      <c r="Y22" s="120" t="str">
        <f ca="1">IF(AND(E22&lt;&gt;'Povolené hodnoty'!$B$4,F22=10),H22+K22,"")</f>
        <v/>
      </c>
      <c r="Z22" s="122" t="str">
        <f ca="1">IF(AND(E22&lt;&gt;'Povolené hodnoty'!$B$4,F22=11),H22+K22,"")</f>
        <v/>
      </c>
      <c r="AA22" s="122" t="str">
        <f ca="1">IF(AND(E22&lt;&gt;'Povolené hodnoty'!$B$4,F22=12),H22+K22,"")</f>
        <v/>
      </c>
      <c r="AB22" s="121" t="str">
        <f ca="1">IF(AND(E22&lt;&gt;'Povolené hodnoty'!$B$4,F22=13),H22+K22,"")</f>
        <v/>
      </c>
    </row>
    <row r="23" spans="1:28" x14ac:dyDescent="0.2">
      <c r="A23" s="118">
        <v>17</v>
      </c>
      <c r="B23" s="146">
        <f t="shared" ca="1" si="4"/>
        <v>0</v>
      </c>
      <c r="C23" s="147">
        <f t="shared" ca="1" si="4"/>
        <v>0</v>
      </c>
      <c r="D23" s="148">
        <f t="shared" ca="1" si="4"/>
        <v>0</v>
      </c>
      <c r="E23" s="149">
        <f t="shared" ca="1" si="4"/>
        <v>0</v>
      </c>
      <c r="F23" s="150">
        <f t="shared" ca="1" si="4"/>
        <v>0</v>
      </c>
      <c r="G23" s="120">
        <f t="shared" ca="1" si="4"/>
        <v>0</v>
      </c>
      <c r="H23" s="122">
        <f t="shared" ca="1" si="4"/>
        <v>0</v>
      </c>
      <c r="I23" s="121">
        <f t="shared" ca="1" si="3"/>
        <v>3625</v>
      </c>
      <c r="J23" s="350">
        <f t="shared" ca="1" si="1"/>
        <v>0</v>
      </c>
      <c r="K23" s="351">
        <f t="shared" ca="1" si="1"/>
        <v>0</v>
      </c>
      <c r="L23" s="352">
        <f t="shared" ca="1" si="2"/>
        <v>10884</v>
      </c>
      <c r="M23" s="119">
        <v>17</v>
      </c>
      <c r="N23" s="120" t="str">
        <f ca="1">IF(AND(E23='Povolené hodnoty'!$B$4,F23=2),G23+J23,"")</f>
        <v/>
      </c>
      <c r="O23" s="121" t="str">
        <f ca="1">IF(AND(E23='Povolené hodnoty'!$B$4,F23=1),G23+J23,"")</f>
        <v/>
      </c>
      <c r="P23" s="120" t="str">
        <f ca="1">IF(AND(E23='Povolené hodnoty'!$B$4,F23=10),H23+K23,"")</f>
        <v/>
      </c>
      <c r="Q23" s="121" t="str">
        <f ca="1">IF(AND(E23='Povolené hodnoty'!$B$4,F23=9),H23+K23,"")</f>
        <v/>
      </c>
      <c r="R23" s="120" t="str">
        <f ca="1">IF(AND(E23&lt;&gt;'Povolené hodnoty'!$B$4,F23=2),G23+J23,"")</f>
        <v/>
      </c>
      <c r="S23" s="122" t="str">
        <f ca="1">IF(AND(E23&lt;&gt;'Povolené hodnoty'!$B$4,F23=3),G23+J23,"")</f>
        <v/>
      </c>
      <c r="T23" s="122" t="str">
        <f ca="1">IF(AND(E23&lt;&gt;'Povolené hodnoty'!$B$4,F23=4),G23+J23,"")</f>
        <v/>
      </c>
      <c r="U23" s="122" t="str">
        <f ca="1">IF(AND(E23&lt;&gt;'Povolené hodnoty'!$B$4,F23="5a"),G23+J23,"")</f>
        <v/>
      </c>
      <c r="V23" s="122" t="str">
        <f ca="1">IF(AND(E23&lt;&gt;'Povolené hodnoty'!$B$4,F23="5b"),G23+J23,"")</f>
        <v/>
      </c>
      <c r="W23" s="122" t="str">
        <f ca="1">IF(AND(E23&lt;&gt;'Povolené hodnoty'!$B$4,F23=6),G23+J23,"")</f>
        <v/>
      </c>
      <c r="X23" s="121" t="str">
        <f ca="1">IF(AND(E23&lt;&gt;'Povolené hodnoty'!$B$4,F23=7),G23+J23,"")</f>
        <v/>
      </c>
      <c r="Y23" s="120" t="str">
        <f ca="1">IF(AND(E23&lt;&gt;'Povolené hodnoty'!$B$4,F23=10),H23+K23,"")</f>
        <v/>
      </c>
      <c r="Z23" s="122" t="str">
        <f ca="1">IF(AND(E23&lt;&gt;'Povolené hodnoty'!$B$4,F23=11),H23+K23,"")</f>
        <v/>
      </c>
      <c r="AA23" s="122" t="str">
        <f ca="1">IF(AND(E23&lt;&gt;'Povolené hodnoty'!$B$4,F23=12),H23+K23,"")</f>
        <v/>
      </c>
      <c r="AB23" s="121" t="str">
        <f ca="1">IF(AND(E23&lt;&gt;'Povolené hodnoty'!$B$4,F23=13),H23+K23,"")</f>
        <v/>
      </c>
    </row>
    <row r="24" spans="1:28" x14ac:dyDescent="0.2">
      <c r="A24" s="118">
        <v>18</v>
      </c>
      <c r="B24" s="146">
        <f t="shared" ca="1" si="4"/>
        <v>0</v>
      </c>
      <c r="C24" s="147">
        <f t="shared" ca="1" si="4"/>
        <v>0</v>
      </c>
      <c r="D24" s="148">
        <f t="shared" ca="1" si="4"/>
        <v>0</v>
      </c>
      <c r="E24" s="149">
        <f t="shared" ca="1" si="4"/>
        <v>0</v>
      </c>
      <c r="F24" s="150">
        <f t="shared" ca="1" si="4"/>
        <v>0</v>
      </c>
      <c r="G24" s="120">
        <f t="shared" ca="1" si="4"/>
        <v>0</v>
      </c>
      <c r="H24" s="122">
        <f t="shared" ca="1" si="4"/>
        <v>0</v>
      </c>
      <c r="I24" s="121">
        <f t="shared" ca="1" si="3"/>
        <v>3625</v>
      </c>
      <c r="J24" s="350">
        <f t="shared" ca="1" si="1"/>
        <v>0</v>
      </c>
      <c r="K24" s="351">
        <f t="shared" ca="1" si="1"/>
        <v>0</v>
      </c>
      <c r="L24" s="352">
        <f t="shared" ca="1" si="2"/>
        <v>10884</v>
      </c>
      <c r="M24" s="119">
        <v>18</v>
      </c>
      <c r="N24" s="120" t="str">
        <f ca="1">IF(AND(E24='Povolené hodnoty'!$B$4,F24=2),G24+J24,"")</f>
        <v/>
      </c>
      <c r="O24" s="121" t="str">
        <f ca="1">IF(AND(E24='Povolené hodnoty'!$B$4,F24=1),G24+J24,"")</f>
        <v/>
      </c>
      <c r="P24" s="120" t="str">
        <f ca="1">IF(AND(E24='Povolené hodnoty'!$B$4,F24=10),H24+K24,"")</f>
        <v/>
      </c>
      <c r="Q24" s="121" t="str">
        <f ca="1">IF(AND(E24='Povolené hodnoty'!$B$4,F24=9),H24+K24,"")</f>
        <v/>
      </c>
      <c r="R24" s="120" t="str">
        <f ca="1">IF(AND(E24&lt;&gt;'Povolené hodnoty'!$B$4,F24=2),G24+J24,"")</f>
        <v/>
      </c>
      <c r="S24" s="122" t="str">
        <f ca="1">IF(AND(E24&lt;&gt;'Povolené hodnoty'!$B$4,F24=3),G24+J24,"")</f>
        <v/>
      </c>
      <c r="T24" s="122" t="str">
        <f ca="1">IF(AND(E24&lt;&gt;'Povolené hodnoty'!$B$4,F24=4),G24+J24,"")</f>
        <v/>
      </c>
      <c r="U24" s="122" t="str">
        <f ca="1">IF(AND(E24&lt;&gt;'Povolené hodnoty'!$B$4,F24="5a"),G24+J24,"")</f>
        <v/>
      </c>
      <c r="V24" s="122" t="str">
        <f ca="1">IF(AND(E24&lt;&gt;'Povolené hodnoty'!$B$4,F24="5b"),G24+J24,"")</f>
        <v/>
      </c>
      <c r="W24" s="122" t="str">
        <f ca="1">IF(AND(E24&lt;&gt;'Povolené hodnoty'!$B$4,F24=6),G24+J24,"")</f>
        <v/>
      </c>
      <c r="X24" s="121" t="str">
        <f ca="1">IF(AND(E24&lt;&gt;'Povolené hodnoty'!$B$4,F24=7),G24+J24,"")</f>
        <v/>
      </c>
      <c r="Y24" s="120" t="str">
        <f ca="1">IF(AND(E24&lt;&gt;'Povolené hodnoty'!$B$4,F24=10),H24+K24,"")</f>
        <v/>
      </c>
      <c r="Z24" s="122" t="str">
        <f ca="1">IF(AND(E24&lt;&gt;'Povolené hodnoty'!$B$4,F24=11),H24+K24,"")</f>
        <v/>
      </c>
      <c r="AA24" s="122" t="str">
        <f ca="1">IF(AND(E24&lt;&gt;'Povolené hodnoty'!$B$4,F24=12),H24+K24,"")</f>
        <v/>
      </c>
      <c r="AB24" s="121" t="str">
        <f ca="1">IF(AND(E24&lt;&gt;'Povolené hodnoty'!$B$4,F24=13),H24+K24,"")</f>
        <v/>
      </c>
    </row>
    <row r="25" spans="1:28" x14ac:dyDescent="0.2">
      <c r="A25" s="118">
        <v>19</v>
      </c>
      <c r="B25" s="146">
        <f t="shared" ca="1" si="4"/>
        <v>0</v>
      </c>
      <c r="C25" s="147">
        <f t="shared" ca="1" si="4"/>
        <v>0</v>
      </c>
      <c r="D25" s="148">
        <f t="shared" ca="1" si="4"/>
        <v>0</v>
      </c>
      <c r="E25" s="149">
        <f t="shared" ca="1" si="4"/>
        <v>0</v>
      </c>
      <c r="F25" s="150">
        <f t="shared" ca="1" si="4"/>
        <v>0</v>
      </c>
      <c r="G25" s="120">
        <f t="shared" ca="1" si="4"/>
        <v>0</v>
      </c>
      <c r="H25" s="122">
        <f t="shared" ca="1" si="4"/>
        <v>0</v>
      </c>
      <c r="I25" s="121">
        <f t="shared" ca="1" si="3"/>
        <v>3625</v>
      </c>
      <c r="J25" s="350">
        <f t="shared" ca="1" si="1"/>
        <v>0</v>
      </c>
      <c r="K25" s="351">
        <f t="shared" ca="1" si="1"/>
        <v>0</v>
      </c>
      <c r="L25" s="352">
        <f t="shared" ca="1" si="2"/>
        <v>10884</v>
      </c>
      <c r="M25" s="119">
        <v>19</v>
      </c>
      <c r="N25" s="120" t="str">
        <f ca="1">IF(AND(E25='Povolené hodnoty'!$B$4,F25=2),G25+J25,"")</f>
        <v/>
      </c>
      <c r="O25" s="121" t="str">
        <f ca="1">IF(AND(E25='Povolené hodnoty'!$B$4,F25=1),G25+J25,"")</f>
        <v/>
      </c>
      <c r="P25" s="120" t="str">
        <f ca="1">IF(AND(E25='Povolené hodnoty'!$B$4,F25=10),H25+K25,"")</f>
        <v/>
      </c>
      <c r="Q25" s="121" t="str">
        <f ca="1">IF(AND(E25='Povolené hodnoty'!$B$4,F25=9),H25+K25,"")</f>
        <v/>
      </c>
      <c r="R25" s="120" t="str">
        <f ca="1">IF(AND(E25&lt;&gt;'Povolené hodnoty'!$B$4,F25=2),G25+J25,"")</f>
        <v/>
      </c>
      <c r="S25" s="122" t="str">
        <f ca="1">IF(AND(E25&lt;&gt;'Povolené hodnoty'!$B$4,F25=3),G25+J25,"")</f>
        <v/>
      </c>
      <c r="T25" s="122" t="str">
        <f ca="1">IF(AND(E25&lt;&gt;'Povolené hodnoty'!$B$4,F25=4),G25+J25,"")</f>
        <v/>
      </c>
      <c r="U25" s="122" t="str">
        <f ca="1">IF(AND(E25&lt;&gt;'Povolené hodnoty'!$B$4,F25="5a"),G25+J25,"")</f>
        <v/>
      </c>
      <c r="V25" s="122" t="str">
        <f ca="1">IF(AND(E25&lt;&gt;'Povolené hodnoty'!$B$4,F25="5b"),G25+J25,"")</f>
        <v/>
      </c>
      <c r="W25" s="122" t="str">
        <f ca="1">IF(AND(E25&lt;&gt;'Povolené hodnoty'!$B$4,F25=6),G25+J25,"")</f>
        <v/>
      </c>
      <c r="X25" s="121" t="str">
        <f ca="1">IF(AND(E25&lt;&gt;'Povolené hodnoty'!$B$4,F25=7),G25+J25,"")</f>
        <v/>
      </c>
      <c r="Y25" s="120" t="str">
        <f ca="1">IF(AND(E25&lt;&gt;'Povolené hodnoty'!$B$4,F25=10),H25+K25,"")</f>
        <v/>
      </c>
      <c r="Z25" s="122" t="str">
        <f ca="1">IF(AND(E25&lt;&gt;'Povolené hodnoty'!$B$4,F25=11),H25+K25,"")</f>
        <v/>
      </c>
      <c r="AA25" s="122" t="str">
        <f ca="1">IF(AND(E25&lt;&gt;'Povolené hodnoty'!$B$4,F25=12),H25+K25,"")</f>
        <v/>
      </c>
      <c r="AB25" s="121" t="str">
        <f ca="1">IF(AND(E25&lt;&gt;'Povolené hodnoty'!$B$4,F25=13),H25+K25,"")</f>
        <v/>
      </c>
    </row>
    <row r="26" spans="1:28" x14ac:dyDescent="0.2">
      <c r="A26" s="118">
        <v>20</v>
      </c>
      <c r="B26" s="146">
        <f t="shared" ca="1" si="4"/>
        <v>0</v>
      </c>
      <c r="C26" s="147">
        <f t="shared" ca="1" si="4"/>
        <v>0</v>
      </c>
      <c r="D26" s="148">
        <f t="shared" ca="1" si="4"/>
        <v>0</v>
      </c>
      <c r="E26" s="149">
        <f t="shared" ca="1" si="4"/>
        <v>0</v>
      </c>
      <c r="F26" s="150">
        <f t="shared" ca="1" si="4"/>
        <v>0</v>
      </c>
      <c r="G26" s="120">
        <f t="shared" ca="1" si="4"/>
        <v>0</v>
      </c>
      <c r="H26" s="122">
        <f t="shared" ca="1" si="4"/>
        <v>0</v>
      </c>
      <c r="I26" s="121">
        <f t="shared" ca="1" si="3"/>
        <v>3625</v>
      </c>
      <c r="J26" s="350">
        <f t="shared" ca="1" si="1"/>
        <v>0</v>
      </c>
      <c r="K26" s="351">
        <f t="shared" ca="1" si="1"/>
        <v>0</v>
      </c>
      <c r="L26" s="352">
        <f t="shared" ca="1" si="2"/>
        <v>10884</v>
      </c>
      <c r="M26" s="119">
        <v>20</v>
      </c>
      <c r="N26" s="120" t="str">
        <f ca="1">IF(AND(E26='Povolené hodnoty'!$B$4,F26=2),G26+J26,"")</f>
        <v/>
      </c>
      <c r="O26" s="121" t="str">
        <f ca="1">IF(AND(E26='Povolené hodnoty'!$B$4,F26=1),G26+J26,"")</f>
        <v/>
      </c>
      <c r="P26" s="120" t="str">
        <f ca="1">IF(AND(E26='Povolené hodnoty'!$B$4,F26=10),H26+K26,"")</f>
        <v/>
      </c>
      <c r="Q26" s="121" t="str">
        <f ca="1">IF(AND(E26='Povolené hodnoty'!$B$4,F26=9),H26+K26,"")</f>
        <v/>
      </c>
      <c r="R26" s="120" t="str">
        <f ca="1">IF(AND(E26&lt;&gt;'Povolené hodnoty'!$B$4,F26=2),G26+J26,"")</f>
        <v/>
      </c>
      <c r="S26" s="122" t="str">
        <f ca="1">IF(AND(E26&lt;&gt;'Povolené hodnoty'!$B$4,F26=3),G26+J26,"")</f>
        <v/>
      </c>
      <c r="T26" s="122" t="str">
        <f ca="1">IF(AND(E26&lt;&gt;'Povolené hodnoty'!$B$4,F26=4),G26+J26,"")</f>
        <v/>
      </c>
      <c r="U26" s="122" t="str">
        <f ca="1">IF(AND(E26&lt;&gt;'Povolené hodnoty'!$B$4,F26="5a"),G26+J26,"")</f>
        <v/>
      </c>
      <c r="V26" s="122" t="str">
        <f ca="1">IF(AND(E26&lt;&gt;'Povolené hodnoty'!$B$4,F26="5b"),G26+J26,"")</f>
        <v/>
      </c>
      <c r="W26" s="122" t="str">
        <f ca="1">IF(AND(E26&lt;&gt;'Povolené hodnoty'!$B$4,F26=6),G26+J26,"")</f>
        <v/>
      </c>
      <c r="X26" s="121" t="str">
        <f ca="1">IF(AND(E26&lt;&gt;'Povolené hodnoty'!$B$4,F26=7),G26+J26,"")</f>
        <v/>
      </c>
      <c r="Y26" s="120" t="str">
        <f ca="1">IF(AND(E26&lt;&gt;'Povolené hodnoty'!$B$4,F26=10),H26+K26,"")</f>
        <v/>
      </c>
      <c r="Z26" s="122" t="str">
        <f ca="1">IF(AND(E26&lt;&gt;'Povolené hodnoty'!$B$4,F26=11),H26+K26,"")</f>
        <v/>
      </c>
      <c r="AA26" s="122" t="str">
        <f ca="1">IF(AND(E26&lt;&gt;'Povolené hodnoty'!$B$4,F26=12),H26+K26,"")</f>
        <v/>
      </c>
      <c r="AB26" s="121" t="str">
        <f ca="1">IF(AND(E26&lt;&gt;'Povolené hodnoty'!$B$4,F26=13),H26+K26,"")</f>
        <v/>
      </c>
    </row>
    <row r="27" spans="1:28" x14ac:dyDescent="0.2">
      <c r="A27" s="118">
        <v>21</v>
      </c>
      <c r="B27" s="146">
        <f t="shared" ref="B27:H36" ca="1" si="5">INDIRECT("Deník!"&amp;B$1&amp;$B$40*30+$A27-25)</f>
        <v>0</v>
      </c>
      <c r="C27" s="147">
        <f t="shared" ca="1" si="5"/>
        <v>0</v>
      </c>
      <c r="D27" s="148">
        <f t="shared" ca="1" si="5"/>
        <v>0</v>
      </c>
      <c r="E27" s="149">
        <f t="shared" ca="1" si="5"/>
        <v>0</v>
      </c>
      <c r="F27" s="150">
        <f t="shared" ca="1" si="5"/>
        <v>0</v>
      </c>
      <c r="G27" s="120">
        <f t="shared" ca="1" si="5"/>
        <v>0</v>
      </c>
      <c r="H27" s="122">
        <f t="shared" ca="1" si="5"/>
        <v>0</v>
      </c>
      <c r="I27" s="121">
        <f t="shared" ca="1" si="3"/>
        <v>3625</v>
      </c>
      <c r="J27" s="350">
        <f t="shared" ca="1" si="1"/>
        <v>0</v>
      </c>
      <c r="K27" s="351">
        <f t="shared" ca="1" si="1"/>
        <v>0</v>
      </c>
      <c r="L27" s="352">
        <f t="shared" ca="1" si="2"/>
        <v>10884</v>
      </c>
      <c r="M27" s="119">
        <v>21</v>
      </c>
      <c r="N27" s="120" t="str">
        <f ca="1">IF(AND(E27='Povolené hodnoty'!$B$4,F27=2),G27+J27,"")</f>
        <v/>
      </c>
      <c r="O27" s="121" t="str">
        <f ca="1">IF(AND(E27='Povolené hodnoty'!$B$4,F27=1),G27+J27,"")</f>
        <v/>
      </c>
      <c r="P27" s="120" t="str">
        <f ca="1">IF(AND(E27='Povolené hodnoty'!$B$4,F27=10),H27+K27,"")</f>
        <v/>
      </c>
      <c r="Q27" s="121" t="str">
        <f ca="1">IF(AND(E27='Povolené hodnoty'!$B$4,F27=9),H27+K27,"")</f>
        <v/>
      </c>
      <c r="R27" s="120" t="str">
        <f ca="1">IF(AND(E27&lt;&gt;'Povolené hodnoty'!$B$4,F27=2),G27+J27,"")</f>
        <v/>
      </c>
      <c r="S27" s="122" t="str">
        <f ca="1">IF(AND(E27&lt;&gt;'Povolené hodnoty'!$B$4,F27=3),G27+J27,"")</f>
        <v/>
      </c>
      <c r="T27" s="122" t="str">
        <f ca="1">IF(AND(E27&lt;&gt;'Povolené hodnoty'!$B$4,F27=4),G27+J27,"")</f>
        <v/>
      </c>
      <c r="U27" s="122" t="str">
        <f ca="1">IF(AND(E27&lt;&gt;'Povolené hodnoty'!$B$4,F27="5a"),G27+J27,"")</f>
        <v/>
      </c>
      <c r="V27" s="122" t="str">
        <f ca="1">IF(AND(E27&lt;&gt;'Povolené hodnoty'!$B$4,F27="5b"),G27+J27,"")</f>
        <v/>
      </c>
      <c r="W27" s="122" t="str">
        <f ca="1">IF(AND(E27&lt;&gt;'Povolené hodnoty'!$B$4,F27=6),G27+J27,"")</f>
        <v/>
      </c>
      <c r="X27" s="121" t="str">
        <f ca="1">IF(AND(E27&lt;&gt;'Povolené hodnoty'!$B$4,F27=7),G27+J27,"")</f>
        <v/>
      </c>
      <c r="Y27" s="120" t="str">
        <f ca="1">IF(AND(E27&lt;&gt;'Povolené hodnoty'!$B$4,F27=10),H27+K27,"")</f>
        <v/>
      </c>
      <c r="Z27" s="122" t="str">
        <f ca="1">IF(AND(E27&lt;&gt;'Povolené hodnoty'!$B$4,F27=11),H27+K27,"")</f>
        <v/>
      </c>
      <c r="AA27" s="122" t="str">
        <f ca="1">IF(AND(E27&lt;&gt;'Povolené hodnoty'!$B$4,F27=12),H27+K27,"")</f>
        <v/>
      </c>
      <c r="AB27" s="121" t="str">
        <f ca="1">IF(AND(E27&lt;&gt;'Povolené hodnoty'!$B$4,F27=13),H27+K27,"")</f>
        <v/>
      </c>
    </row>
    <row r="28" spans="1:28" x14ac:dyDescent="0.2">
      <c r="A28" s="118">
        <v>22</v>
      </c>
      <c r="B28" s="146">
        <f t="shared" ca="1" si="5"/>
        <v>0</v>
      </c>
      <c r="C28" s="147">
        <f t="shared" ca="1" si="5"/>
        <v>0</v>
      </c>
      <c r="D28" s="148">
        <f t="shared" ca="1" si="5"/>
        <v>0</v>
      </c>
      <c r="E28" s="149">
        <f t="shared" ca="1" si="5"/>
        <v>0</v>
      </c>
      <c r="F28" s="150">
        <f t="shared" ca="1" si="5"/>
        <v>0</v>
      </c>
      <c r="G28" s="120">
        <f t="shared" ca="1" si="5"/>
        <v>0</v>
      </c>
      <c r="H28" s="122">
        <f t="shared" ca="1" si="5"/>
        <v>0</v>
      </c>
      <c r="I28" s="121">
        <f t="shared" ca="1" si="3"/>
        <v>3625</v>
      </c>
      <c r="J28" s="350">
        <f t="shared" ca="1" si="1"/>
        <v>0</v>
      </c>
      <c r="K28" s="351">
        <f t="shared" ca="1" si="1"/>
        <v>0</v>
      </c>
      <c r="L28" s="352">
        <f t="shared" ca="1" si="2"/>
        <v>10884</v>
      </c>
      <c r="M28" s="119">
        <v>22</v>
      </c>
      <c r="N28" s="120" t="str">
        <f ca="1">IF(AND(E28='Povolené hodnoty'!$B$4,F28=2),G28+J28,"")</f>
        <v/>
      </c>
      <c r="O28" s="121" t="str">
        <f ca="1">IF(AND(E28='Povolené hodnoty'!$B$4,F28=1),G28+J28,"")</f>
        <v/>
      </c>
      <c r="P28" s="120" t="str">
        <f ca="1">IF(AND(E28='Povolené hodnoty'!$B$4,F28=10),H28+K28,"")</f>
        <v/>
      </c>
      <c r="Q28" s="121" t="str">
        <f ca="1">IF(AND(E28='Povolené hodnoty'!$B$4,F28=9),H28+K28,"")</f>
        <v/>
      </c>
      <c r="R28" s="120" t="str">
        <f ca="1">IF(AND(E28&lt;&gt;'Povolené hodnoty'!$B$4,F28=2),G28+J28,"")</f>
        <v/>
      </c>
      <c r="S28" s="122" t="str">
        <f ca="1">IF(AND(E28&lt;&gt;'Povolené hodnoty'!$B$4,F28=3),G28+J28,"")</f>
        <v/>
      </c>
      <c r="T28" s="122" t="str">
        <f ca="1">IF(AND(E28&lt;&gt;'Povolené hodnoty'!$B$4,F28=4),G28+J28,"")</f>
        <v/>
      </c>
      <c r="U28" s="122" t="str">
        <f ca="1">IF(AND(E28&lt;&gt;'Povolené hodnoty'!$B$4,F28="5a"),G28+J28,"")</f>
        <v/>
      </c>
      <c r="V28" s="122" t="str">
        <f ca="1">IF(AND(E28&lt;&gt;'Povolené hodnoty'!$B$4,F28="5b"),G28+J28,"")</f>
        <v/>
      </c>
      <c r="W28" s="122" t="str">
        <f ca="1">IF(AND(E28&lt;&gt;'Povolené hodnoty'!$B$4,F28=6),G28+J28,"")</f>
        <v/>
      </c>
      <c r="X28" s="121" t="str">
        <f ca="1">IF(AND(E28&lt;&gt;'Povolené hodnoty'!$B$4,F28=7),G28+J28,"")</f>
        <v/>
      </c>
      <c r="Y28" s="120" t="str">
        <f ca="1">IF(AND(E28&lt;&gt;'Povolené hodnoty'!$B$4,F28=10),H28+K28,"")</f>
        <v/>
      </c>
      <c r="Z28" s="122" t="str">
        <f ca="1">IF(AND(E28&lt;&gt;'Povolené hodnoty'!$B$4,F28=11),H28+K28,"")</f>
        <v/>
      </c>
      <c r="AA28" s="122" t="str">
        <f ca="1">IF(AND(E28&lt;&gt;'Povolené hodnoty'!$B$4,F28=12),H28+K28,"")</f>
        <v/>
      </c>
      <c r="AB28" s="121" t="str">
        <f ca="1">IF(AND(E28&lt;&gt;'Povolené hodnoty'!$B$4,F28=13),H28+K28,"")</f>
        <v/>
      </c>
    </row>
    <row r="29" spans="1:28" x14ac:dyDescent="0.2">
      <c r="A29" s="118">
        <v>23</v>
      </c>
      <c r="B29" s="146">
        <f t="shared" ca="1" si="5"/>
        <v>0</v>
      </c>
      <c r="C29" s="147">
        <f t="shared" ca="1" si="5"/>
        <v>0</v>
      </c>
      <c r="D29" s="148">
        <f t="shared" ca="1" si="5"/>
        <v>0</v>
      </c>
      <c r="E29" s="149">
        <f t="shared" ca="1" si="5"/>
        <v>0</v>
      </c>
      <c r="F29" s="150">
        <f t="shared" ca="1" si="5"/>
        <v>0</v>
      </c>
      <c r="G29" s="120">
        <f t="shared" ca="1" si="5"/>
        <v>0</v>
      </c>
      <c r="H29" s="122">
        <f t="shared" ca="1" si="5"/>
        <v>0</v>
      </c>
      <c r="I29" s="121">
        <f t="shared" ca="1" si="3"/>
        <v>3625</v>
      </c>
      <c r="J29" s="350">
        <f t="shared" ca="1" si="1"/>
        <v>0</v>
      </c>
      <c r="K29" s="351">
        <f t="shared" ca="1" si="1"/>
        <v>0</v>
      </c>
      <c r="L29" s="352">
        <f t="shared" ca="1" si="2"/>
        <v>10884</v>
      </c>
      <c r="M29" s="119">
        <v>23</v>
      </c>
      <c r="N29" s="120" t="str">
        <f ca="1">IF(AND(E29='Povolené hodnoty'!$B$4,F29=2),G29+J29,"")</f>
        <v/>
      </c>
      <c r="O29" s="121" t="str">
        <f ca="1">IF(AND(E29='Povolené hodnoty'!$B$4,F29=1),G29+J29,"")</f>
        <v/>
      </c>
      <c r="P29" s="120" t="str">
        <f ca="1">IF(AND(E29='Povolené hodnoty'!$B$4,F29=10),H29+K29,"")</f>
        <v/>
      </c>
      <c r="Q29" s="121" t="str">
        <f ca="1">IF(AND(E29='Povolené hodnoty'!$B$4,F29=9),H29+K29,"")</f>
        <v/>
      </c>
      <c r="R29" s="120" t="str">
        <f ca="1">IF(AND(E29&lt;&gt;'Povolené hodnoty'!$B$4,F29=2),G29+J29,"")</f>
        <v/>
      </c>
      <c r="S29" s="122" t="str">
        <f ca="1">IF(AND(E29&lt;&gt;'Povolené hodnoty'!$B$4,F29=3),G29+J29,"")</f>
        <v/>
      </c>
      <c r="T29" s="122" t="str">
        <f ca="1">IF(AND(E29&lt;&gt;'Povolené hodnoty'!$B$4,F29=4),G29+J29,"")</f>
        <v/>
      </c>
      <c r="U29" s="122" t="str">
        <f ca="1">IF(AND(E29&lt;&gt;'Povolené hodnoty'!$B$4,F29="5a"),G29+J29,"")</f>
        <v/>
      </c>
      <c r="V29" s="122" t="str">
        <f ca="1">IF(AND(E29&lt;&gt;'Povolené hodnoty'!$B$4,F29="5b"),G29+J29,"")</f>
        <v/>
      </c>
      <c r="W29" s="122" t="str">
        <f ca="1">IF(AND(E29&lt;&gt;'Povolené hodnoty'!$B$4,F29=6),G29+J29,"")</f>
        <v/>
      </c>
      <c r="X29" s="121" t="str">
        <f ca="1">IF(AND(E29&lt;&gt;'Povolené hodnoty'!$B$4,F29=7),G29+J29,"")</f>
        <v/>
      </c>
      <c r="Y29" s="120" t="str">
        <f ca="1">IF(AND(E29&lt;&gt;'Povolené hodnoty'!$B$4,F29=10),H29+K29,"")</f>
        <v/>
      </c>
      <c r="Z29" s="122" t="str">
        <f ca="1">IF(AND(E29&lt;&gt;'Povolené hodnoty'!$B$4,F29=11),H29+K29,"")</f>
        <v/>
      </c>
      <c r="AA29" s="122" t="str">
        <f ca="1">IF(AND(E29&lt;&gt;'Povolené hodnoty'!$B$4,F29=12),H29+K29,"")</f>
        <v/>
      </c>
      <c r="AB29" s="121" t="str">
        <f ca="1">IF(AND(E29&lt;&gt;'Povolené hodnoty'!$B$4,F29=13),H29+K29,"")</f>
        <v/>
      </c>
    </row>
    <row r="30" spans="1:28" x14ac:dyDescent="0.2">
      <c r="A30" s="118">
        <v>24</v>
      </c>
      <c r="B30" s="146">
        <f t="shared" ca="1" si="5"/>
        <v>0</v>
      </c>
      <c r="C30" s="147">
        <f t="shared" ca="1" si="5"/>
        <v>0</v>
      </c>
      <c r="D30" s="148">
        <f t="shared" ca="1" si="5"/>
        <v>0</v>
      </c>
      <c r="E30" s="149">
        <f t="shared" ca="1" si="5"/>
        <v>0</v>
      </c>
      <c r="F30" s="150">
        <f t="shared" ca="1" si="5"/>
        <v>0</v>
      </c>
      <c r="G30" s="120">
        <f t="shared" ca="1" si="5"/>
        <v>0</v>
      </c>
      <c r="H30" s="122">
        <f t="shared" ca="1" si="5"/>
        <v>0</v>
      </c>
      <c r="I30" s="121">
        <f t="shared" ca="1" si="3"/>
        <v>3625</v>
      </c>
      <c r="J30" s="350">
        <f t="shared" ca="1" si="1"/>
        <v>0</v>
      </c>
      <c r="K30" s="351">
        <f t="shared" ca="1" si="1"/>
        <v>0</v>
      </c>
      <c r="L30" s="352">
        <f t="shared" ca="1" si="2"/>
        <v>10884</v>
      </c>
      <c r="M30" s="119">
        <v>24</v>
      </c>
      <c r="N30" s="120" t="str">
        <f ca="1">IF(AND(E30='Povolené hodnoty'!$B$4,F30=2),G30+J30,"")</f>
        <v/>
      </c>
      <c r="O30" s="121" t="str">
        <f ca="1">IF(AND(E30='Povolené hodnoty'!$B$4,F30=1),G30+J30,"")</f>
        <v/>
      </c>
      <c r="P30" s="120" t="str">
        <f ca="1">IF(AND(E30='Povolené hodnoty'!$B$4,F30=10),H30+K30,"")</f>
        <v/>
      </c>
      <c r="Q30" s="121" t="str">
        <f ca="1">IF(AND(E30='Povolené hodnoty'!$B$4,F30=9),H30+K30,"")</f>
        <v/>
      </c>
      <c r="R30" s="120" t="str">
        <f ca="1">IF(AND(E30&lt;&gt;'Povolené hodnoty'!$B$4,F30=2),G30+J30,"")</f>
        <v/>
      </c>
      <c r="S30" s="122" t="str">
        <f ca="1">IF(AND(E30&lt;&gt;'Povolené hodnoty'!$B$4,F30=3),G30+J30,"")</f>
        <v/>
      </c>
      <c r="T30" s="122" t="str">
        <f ca="1">IF(AND(E30&lt;&gt;'Povolené hodnoty'!$B$4,F30=4),G30+J30,"")</f>
        <v/>
      </c>
      <c r="U30" s="122" t="str">
        <f ca="1">IF(AND(E30&lt;&gt;'Povolené hodnoty'!$B$4,F30="5a"),G30+J30,"")</f>
        <v/>
      </c>
      <c r="V30" s="122" t="str">
        <f ca="1">IF(AND(E30&lt;&gt;'Povolené hodnoty'!$B$4,F30="5b"),G30+J30,"")</f>
        <v/>
      </c>
      <c r="W30" s="122" t="str">
        <f ca="1">IF(AND(E30&lt;&gt;'Povolené hodnoty'!$B$4,F30=6),G30+J30,"")</f>
        <v/>
      </c>
      <c r="X30" s="121" t="str">
        <f ca="1">IF(AND(E30&lt;&gt;'Povolené hodnoty'!$B$4,F30=7),G30+J30,"")</f>
        <v/>
      </c>
      <c r="Y30" s="120" t="str">
        <f ca="1">IF(AND(E30&lt;&gt;'Povolené hodnoty'!$B$4,F30=10),H30+K30,"")</f>
        <v/>
      </c>
      <c r="Z30" s="122" t="str">
        <f ca="1">IF(AND(E30&lt;&gt;'Povolené hodnoty'!$B$4,F30=11),H30+K30,"")</f>
        <v/>
      </c>
      <c r="AA30" s="122" t="str">
        <f ca="1">IF(AND(E30&lt;&gt;'Povolené hodnoty'!$B$4,F30=12),H30+K30,"")</f>
        <v/>
      </c>
      <c r="AB30" s="121" t="str">
        <f ca="1">IF(AND(E30&lt;&gt;'Povolené hodnoty'!$B$4,F30=13),H30+K30,"")</f>
        <v/>
      </c>
    </row>
    <row r="31" spans="1:28" x14ac:dyDescent="0.2">
      <c r="A31" s="118">
        <v>25</v>
      </c>
      <c r="B31" s="146">
        <f t="shared" ca="1" si="5"/>
        <v>0</v>
      </c>
      <c r="C31" s="147">
        <f t="shared" ca="1" si="5"/>
        <v>0</v>
      </c>
      <c r="D31" s="148">
        <f t="shared" ca="1" si="5"/>
        <v>0</v>
      </c>
      <c r="E31" s="149">
        <f t="shared" ca="1" si="5"/>
        <v>0</v>
      </c>
      <c r="F31" s="150">
        <f t="shared" ca="1" si="5"/>
        <v>0</v>
      </c>
      <c r="G31" s="120">
        <f t="shared" ca="1" si="5"/>
        <v>0</v>
      </c>
      <c r="H31" s="122">
        <f t="shared" ca="1" si="5"/>
        <v>0</v>
      </c>
      <c r="I31" s="121">
        <f t="shared" ca="1" si="3"/>
        <v>3625</v>
      </c>
      <c r="J31" s="350">
        <f t="shared" ca="1" si="1"/>
        <v>0</v>
      </c>
      <c r="K31" s="351">
        <f t="shared" ca="1" si="1"/>
        <v>0</v>
      </c>
      <c r="L31" s="352">
        <f t="shared" ca="1" si="2"/>
        <v>10884</v>
      </c>
      <c r="M31" s="119">
        <v>25</v>
      </c>
      <c r="N31" s="120" t="str">
        <f ca="1">IF(AND(E31='Povolené hodnoty'!$B$4,F31=2),G31+J31,"")</f>
        <v/>
      </c>
      <c r="O31" s="121" t="str">
        <f ca="1">IF(AND(E31='Povolené hodnoty'!$B$4,F31=1),G31+J31,"")</f>
        <v/>
      </c>
      <c r="P31" s="120" t="str">
        <f ca="1">IF(AND(E31='Povolené hodnoty'!$B$4,F31=10),H31+K31,"")</f>
        <v/>
      </c>
      <c r="Q31" s="121" t="str">
        <f ca="1">IF(AND(E31='Povolené hodnoty'!$B$4,F31=9),H31+K31,"")</f>
        <v/>
      </c>
      <c r="R31" s="120" t="str">
        <f ca="1">IF(AND(E31&lt;&gt;'Povolené hodnoty'!$B$4,F31=2),G31+J31,"")</f>
        <v/>
      </c>
      <c r="S31" s="122" t="str">
        <f ca="1">IF(AND(E31&lt;&gt;'Povolené hodnoty'!$B$4,F31=3),G31+J31,"")</f>
        <v/>
      </c>
      <c r="T31" s="122" t="str">
        <f ca="1">IF(AND(E31&lt;&gt;'Povolené hodnoty'!$B$4,F31=4),G31+J31,"")</f>
        <v/>
      </c>
      <c r="U31" s="122" t="str">
        <f ca="1">IF(AND(E31&lt;&gt;'Povolené hodnoty'!$B$4,F31="5a"),G31+J31,"")</f>
        <v/>
      </c>
      <c r="V31" s="122" t="str">
        <f ca="1">IF(AND(E31&lt;&gt;'Povolené hodnoty'!$B$4,F31="5b"),G31+J31,"")</f>
        <v/>
      </c>
      <c r="W31" s="122" t="str">
        <f ca="1">IF(AND(E31&lt;&gt;'Povolené hodnoty'!$B$4,F31=6),G31+J31,"")</f>
        <v/>
      </c>
      <c r="X31" s="121" t="str">
        <f ca="1">IF(AND(E31&lt;&gt;'Povolené hodnoty'!$B$4,F31=7),G31+J31,"")</f>
        <v/>
      </c>
      <c r="Y31" s="120" t="str">
        <f ca="1">IF(AND(E31&lt;&gt;'Povolené hodnoty'!$B$4,F31=10),H31+K31,"")</f>
        <v/>
      </c>
      <c r="Z31" s="122" t="str">
        <f ca="1">IF(AND(E31&lt;&gt;'Povolené hodnoty'!$B$4,F31=11),H31+K31,"")</f>
        <v/>
      </c>
      <c r="AA31" s="122" t="str">
        <f ca="1">IF(AND(E31&lt;&gt;'Povolené hodnoty'!$B$4,F31=12),H31+K31,"")</f>
        <v/>
      </c>
      <c r="AB31" s="121" t="str">
        <f ca="1">IF(AND(E31&lt;&gt;'Povolené hodnoty'!$B$4,F31=13),H31+K31,"")</f>
        <v/>
      </c>
    </row>
    <row r="32" spans="1:28" x14ac:dyDescent="0.2">
      <c r="A32" s="118">
        <v>26</v>
      </c>
      <c r="B32" s="146">
        <f t="shared" ca="1" si="5"/>
        <v>0</v>
      </c>
      <c r="C32" s="147">
        <f t="shared" ca="1" si="5"/>
        <v>0</v>
      </c>
      <c r="D32" s="148">
        <f t="shared" ca="1" si="5"/>
        <v>0</v>
      </c>
      <c r="E32" s="149">
        <f t="shared" ca="1" si="5"/>
        <v>0</v>
      </c>
      <c r="F32" s="150">
        <f t="shared" ca="1" si="5"/>
        <v>0</v>
      </c>
      <c r="G32" s="120">
        <f t="shared" ca="1" si="5"/>
        <v>0</v>
      </c>
      <c r="H32" s="122">
        <f t="shared" ca="1" si="5"/>
        <v>0</v>
      </c>
      <c r="I32" s="121">
        <f t="shared" ca="1" si="3"/>
        <v>3625</v>
      </c>
      <c r="J32" s="350">
        <f t="shared" ca="1" si="1"/>
        <v>0</v>
      </c>
      <c r="K32" s="351">
        <f t="shared" ca="1" si="1"/>
        <v>0</v>
      </c>
      <c r="L32" s="352">
        <f t="shared" ca="1" si="2"/>
        <v>10884</v>
      </c>
      <c r="M32" s="119">
        <v>26</v>
      </c>
      <c r="N32" s="120" t="str">
        <f ca="1">IF(AND(E32='Povolené hodnoty'!$B$4,F32=2),G32+J32,"")</f>
        <v/>
      </c>
      <c r="O32" s="121" t="str">
        <f ca="1">IF(AND(E32='Povolené hodnoty'!$B$4,F32=1),G32+J32,"")</f>
        <v/>
      </c>
      <c r="P32" s="120" t="str">
        <f ca="1">IF(AND(E32='Povolené hodnoty'!$B$4,F32=10),H32+K32,"")</f>
        <v/>
      </c>
      <c r="Q32" s="121" t="str">
        <f ca="1">IF(AND(E32='Povolené hodnoty'!$B$4,F32=9),H32+K32,"")</f>
        <v/>
      </c>
      <c r="R32" s="120" t="str">
        <f ca="1">IF(AND(E32&lt;&gt;'Povolené hodnoty'!$B$4,F32=2),G32+J32,"")</f>
        <v/>
      </c>
      <c r="S32" s="122" t="str">
        <f ca="1">IF(AND(E32&lt;&gt;'Povolené hodnoty'!$B$4,F32=3),G32+J32,"")</f>
        <v/>
      </c>
      <c r="T32" s="122" t="str">
        <f ca="1">IF(AND(E32&lt;&gt;'Povolené hodnoty'!$B$4,F32=4),G32+J32,"")</f>
        <v/>
      </c>
      <c r="U32" s="122" t="str">
        <f ca="1">IF(AND(E32&lt;&gt;'Povolené hodnoty'!$B$4,F32="5a"),G32+J32,"")</f>
        <v/>
      </c>
      <c r="V32" s="122" t="str">
        <f ca="1">IF(AND(E32&lt;&gt;'Povolené hodnoty'!$B$4,F32="5b"),G32+J32,"")</f>
        <v/>
      </c>
      <c r="W32" s="122" t="str">
        <f ca="1">IF(AND(E32&lt;&gt;'Povolené hodnoty'!$B$4,F32=6),G32+J32,"")</f>
        <v/>
      </c>
      <c r="X32" s="121" t="str">
        <f ca="1">IF(AND(E32&lt;&gt;'Povolené hodnoty'!$B$4,F32=7),G32+J32,"")</f>
        <v/>
      </c>
      <c r="Y32" s="120" t="str">
        <f ca="1">IF(AND(E32&lt;&gt;'Povolené hodnoty'!$B$4,F32=10),H32+K32,"")</f>
        <v/>
      </c>
      <c r="Z32" s="122" t="str">
        <f ca="1">IF(AND(E32&lt;&gt;'Povolené hodnoty'!$B$4,F32=11),H32+K32,"")</f>
        <v/>
      </c>
      <c r="AA32" s="122" t="str">
        <f ca="1">IF(AND(E32&lt;&gt;'Povolené hodnoty'!$B$4,F32=12),H32+K32,"")</f>
        <v/>
      </c>
      <c r="AB32" s="121" t="str">
        <f ca="1">IF(AND(E32&lt;&gt;'Povolené hodnoty'!$B$4,F32=13),H32+K32,"")</f>
        <v/>
      </c>
    </row>
    <row r="33" spans="1:28" x14ac:dyDescent="0.2">
      <c r="A33" s="118">
        <v>27</v>
      </c>
      <c r="B33" s="146">
        <f t="shared" ca="1" si="5"/>
        <v>0</v>
      </c>
      <c r="C33" s="147">
        <f t="shared" ca="1" si="5"/>
        <v>0</v>
      </c>
      <c r="D33" s="148">
        <f t="shared" ca="1" si="5"/>
        <v>0</v>
      </c>
      <c r="E33" s="149">
        <f t="shared" ca="1" si="5"/>
        <v>0</v>
      </c>
      <c r="F33" s="150">
        <f t="shared" ca="1" si="5"/>
        <v>0</v>
      </c>
      <c r="G33" s="120">
        <f t="shared" ca="1" si="5"/>
        <v>0</v>
      </c>
      <c r="H33" s="122">
        <f t="shared" ca="1" si="5"/>
        <v>0</v>
      </c>
      <c r="I33" s="121">
        <f t="shared" ca="1" si="3"/>
        <v>3625</v>
      </c>
      <c r="J33" s="350">
        <f t="shared" ca="1" si="1"/>
        <v>0</v>
      </c>
      <c r="K33" s="351">
        <f t="shared" ca="1" si="1"/>
        <v>0</v>
      </c>
      <c r="L33" s="352">
        <f t="shared" ca="1" si="2"/>
        <v>10884</v>
      </c>
      <c r="M33" s="119">
        <v>27</v>
      </c>
      <c r="N33" s="120" t="str">
        <f ca="1">IF(AND(E33='Povolené hodnoty'!$B$4,F33=2),G33+J33,"")</f>
        <v/>
      </c>
      <c r="O33" s="121" t="str">
        <f ca="1">IF(AND(E33='Povolené hodnoty'!$B$4,F33=1),G33+J33,"")</f>
        <v/>
      </c>
      <c r="P33" s="120" t="str">
        <f ca="1">IF(AND(E33='Povolené hodnoty'!$B$4,F33=10),H33+K33,"")</f>
        <v/>
      </c>
      <c r="Q33" s="121" t="str">
        <f ca="1">IF(AND(E33='Povolené hodnoty'!$B$4,F33=9),H33+K33,"")</f>
        <v/>
      </c>
      <c r="R33" s="120" t="str">
        <f ca="1">IF(AND(E33&lt;&gt;'Povolené hodnoty'!$B$4,F33=2),G33+J33,"")</f>
        <v/>
      </c>
      <c r="S33" s="122" t="str">
        <f ca="1">IF(AND(E33&lt;&gt;'Povolené hodnoty'!$B$4,F33=3),G33+J33,"")</f>
        <v/>
      </c>
      <c r="T33" s="122" t="str">
        <f ca="1">IF(AND(E33&lt;&gt;'Povolené hodnoty'!$B$4,F33=4),G33+J33,"")</f>
        <v/>
      </c>
      <c r="U33" s="122" t="str">
        <f ca="1">IF(AND(E33&lt;&gt;'Povolené hodnoty'!$B$4,F33="5a"),G33+J33,"")</f>
        <v/>
      </c>
      <c r="V33" s="122" t="str">
        <f ca="1">IF(AND(E33&lt;&gt;'Povolené hodnoty'!$B$4,F33="5b"),G33+J33,"")</f>
        <v/>
      </c>
      <c r="W33" s="122" t="str">
        <f ca="1">IF(AND(E33&lt;&gt;'Povolené hodnoty'!$B$4,F33=6),G33+J33,"")</f>
        <v/>
      </c>
      <c r="X33" s="121" t="str">
        <f ca="1">IF(AND(E33&lt;&gt;'Povolené hodnoty'!$B$4,F33=7),G33+J33,"")</f>
        <v/>
      </c>
      <c r="Y33" s="120" t="str">
        <f ca="1">IF(AND(E33&lt;&gt;'Povolené hodnoty'!$B$4,F33=10),H33+K33,"")</f>
        <v/>
      </c>
      <c r="Z33" s="122" t="str">
        <f ca="1">IF(AND(E33&lt;&gt;'Povolené hodnoty'!$B$4,F33=11),H33+K33,"")</f>
        <v/>
      </c>
      <c r="AA33" s="122" t="str">
        <f ca="1">IF(AND(E33&lt;&gt;'Povolené hodnoty'!$B$4,F33=12),H33+K33,"")</f>
        <v/>
      </c>
      <c r="AB33" s="121" t="str">
        <f ca="1">IF(AND(E33&lt;&gt;'Povolené hodnoty'!$B$4,F33=13),H33+K33,"")</f>
        <v/>
      </c>
    </row>
    <row r="34" spans="1:28" x14ac:dyDescent="0.2">
      <c r="A34" s="118">
        <v>28</v>
      </c>
      <c r="B34" s="146">
        <f t="shared" ca="1" si="5"/>
        <v>0</v>
      </c>
      <c r="C34" s="147">
        <f t="shared" ca="1" si="5"/>
        <v>0</v>
      </c>
      <c r="D34" s="148">
        <f t="shared" ca="1" si="5"/>
        <v>0</v>
      </c>
      <c r="E34" s="149">
        <f t="shared" ca="1" si="5"/>
        <v>0</v>
      </c>
      <c r="F34" s="150">
        <f t="shared" ca="1" si="5"/>
        <v>0</v>
      </c>
      <c r="G34" s="120">
        <f t="shared" ca="1" si="5"/>
        <v>0</v>
      </c>
      <c r="H34" s="122">
        <f t="shared" ca="1" si="5"/>
        <v>0</v>
      </c>
      <c r="I34" s="121">
        <f t="shared" ca="1" si="3"/>
        <v>3625</v>
      </c>
      <c r="J34" s="350">
        <f t="shared" ca="1" si="1"/>
        <v>0</v>
      </c>
      <c r="K34" s="351">
        <f t="shared" ca="1" si="1"/>
        <v>0</v>
      </c>
      <c r="L34" s="352">
        <f t="shared" ca="1" si="2"/>
        <v>10884</v>
      </c>
      <c r="M34" s="119">
        <v>28</v>
      </c>
      <c r="N34" s="120" t="str">
        <f ca="1">IF(AND(E34='Povolené hodnoty'!$B$4,F34=2),G34+J34,"")</f>
        <v/>
      </c>
      <c r="O34" s="121" t="str">
        <f ca="1">IF(AND(E34='Povolené hodnoty'!$B$4,F34=1),G34+J34,"")</f>
        <v/>
      </c>
      <c r="P34" s="120" t="str">
        <f ca="1">IF(AND(E34='Povolené hodnoty'!$B$4,F34=10),H34+K34,"")</f>
        <v/>
      </c>
      <c r="Q34" s="121" t="str">
        <f ca="1">IF(AND(E34='Povolené hodnoty'!$B$4,F34=9),H34+K34,"")</f>
        <v/>
      </c>
      <c r="R34" s="120" t="str">
        <f ca="1">IF(AND(E34&lt;&gt;'Povolené hodnoty'!$B$4,F34=2),G34+J34,"")</f>
        <v/>
      </c>
      <c r="S34" s="122" t="str">
        <f ca="1">IF(AND(E34&lt;&gt;'Povolené hodnoty'!$B$4,F34=3),G34+J34,"")</f>
        <v/>
      </c>
      <c r="T34" s="122" t="str">
        <f ca="1">IF(AND(E34&lt;&gt;'Povolené hodnoty'!$B$4,F34=4),G34+J34,"")</f>
        <v/>
      </c>
      <c r="U34" s="122" t="str">
        <f ca="1">IF(AND(E34&lt;&gt;'Povolené hodnoty'!$B$4,F34="5a"),G34+J34,"")</f>
        <v/>
      </c>
      <c r="V34" s="122" t="str">
        <f ca="1">IF(AND(E34&lt;&gt;'Povolené hodnoty'!$B$4,F34="5b"),G34+J34,"")</f>
        <v/>
      </c>
      <c r="W34" s="122" t="str">
        <f ca="1">IF(AND(E34&lt;&gt;'Povolené hodnoty'!$B$4,F34=6),G34+J34,"")</f>
        <v/>
      </c>
      <c r="X34" s="121" t="str">
        <f ca="1">IF(AND(E34&lt;&gt;'Povolené hodnoty'!$B$4,F34=7),G34+J34,"")</f>
        <v/>
      </c>
      <c r="Y34" s="120" t="str">
        <f ca="1">IF(AND(E34&lt;&gt;'Povolené hodnoty'!$B$4,F34=10),H34+K34,"")</f>
        <v/>
      </c>
      <c r="Z34" s="122" t="str">
        <f ca="1">IF(AND(E34&lt;&gt;'Povolené hodnoty'!$B$4,F34=11),H34+K34,"")</f>
        <v/>
      </c>
      <c r="AA34" s="122" t="str">
        <f ca="1">IF(AND(E34&lt;&gt;'Povolené hodnoty'!$B$4,F34=12),H34+K34,"")</f>
        <v/>
      </c>
      <c r="AB34" s="121" t="str">
        <f ca="1">IF(AND(E34&lt;&gt;'Povolené hodnoty'!$B$4,F34=13),H34+K34,"")</f>
        <v/>
      </c>
    </row>
    <row r="35" spans="1:28" x14ac:dyDescent="0.2">
      <c r="A35" s="118">
        <v>29</v>
      </c>
      <c r="B35" s="146">
        <f t="shared" ca="1" si="5"/>
        <v>0</v>
      </c>
      <c r="C35" s="147">
        <f t="shared" ca="1" si="5"/>
        <v>0</v>
      </c>
      <c r="D35" s="148">
        <f t="shared" ca="1" si="5"/>
        <v>0</v>
      </c>
      <c r="E35" s="149">
        <f t="shared" ca="1" si="5"/>
        <v>0</v>
      </c>
      <c r="F35" s="150">
        <f t="shared" ca="1" si="5"/>
        <v>0</v>
      </c>
      <c r="G35" s="120">
        <f t="shared" ca="1" si="5"/>
        <v>0</v>
      </c>
      <c r="H35" s="122">
        <f t="shared" ca="1" si="5"/>
        <v>0</v>
      </c>
      <c r="I35" s="121">
        <f t="shared" ca="1" si="3"/>
        <v>3625</v>
      </c>
      <c r="J35" s="350">
        <f t="shared" ca="1" si="1"/>
        <v>0</v>
      </c>
      <c r="K35" s="351">
        <f t="shared" ca="1" si="1"/>
        <v>0</v>
      </c>
      <c r="L35" s="352">
        <f t="shared" ca="1" si="2"/>
        <v>10884</v>
      </c>
      <c r="M35" s="119">
        <v>29</v>
      </c>
      <c r="N35" s="120" t="str">
        <f ca="1">IF(AND(E35='Povolené hodnoty'!$B$4,F35=2),G35+J35,"")</f>
        <v/>
      </c>
      <c r="O35" s="121" t="str">
        <f ca="1">IF(AND(E35='Povolené hodnoty'!$B$4,F35=1),G35+J35,"")</f>
        <v/>
      </c>
      <c r="P35" s="120" t="str">
        <f ca="1">IF(AND(E35='Povolené hodnoty'!$B$4,F35=10),H35+K35,"")</f>
        <v/>
      </c>
      <c r="Q35" s="121" t="str">
        <f ca="1">IF(AND(E35='Povolené hodnoty'!$B$4,F35=9),H35+K35,"")</f>
        <v/>
      </c>
      <c r="R35" s="120" t="str">
        <f ca="1">IF(AND(E35&lt;&gt;'Povolené hodnoty'!$B$4,F35=2),G35+J35,"")</f>
        <v/>
      </c>
      <c r="S35" s="122" t="str">
        <f ca="1">IF(AND(E35&lt;&gt;'Povolené hodnoty'!$B$4,F35=3),G35+J35,"")</f>
        <v/>
      </c>
      <c r="T35" s="122" t="str">
        <f ca="1">IF(AND(E35&lt;&gt;'Povolené hodnoty'!$B$4,F35=4),G35+J35,"")</f>
        <v/>
      </c>
      <c r="U35" s="122" t="str">
        <f ca="1">IF(AND(E35&lt;&gt;'Povolené hodnoty'!$B$4,F35="5a"),G35+J35,"")</f>
        <v/>
      </c>
      <c r="V35" s="122" t="str">
        <f ca="1">IF(AND(E35&lt;&gt;'Povolené hodnoty'!$B$4,F35="5b"),G35+J35,"")</f>
        <v/>
      </c>
      <c r="W35" s="122" t="str">
        <f ca="1">IF(AND(E35&lt;&gt;'Povolené hodnoty'!$B$4,F35=6),G35+J35,"")</f>
        <v/>
      </c>
      <c r="X35" s="121" t="str">
        <f ca="1">IF(AND(E35&lt;&gt;'Povolené hodnoty'!$B$4,F35=7),G35+J35,"")</f>
        <v/>
      </c>
      <c r="Y35" s="120" t="str">
        <f ca="1">IF(AND(E35&lt;&gt;'Povolené hodnoty'!$B$4,F35=10),H35+K35,"")</f>
        <v/>
      </c>
      <c r="Z35" s="122" t="str">
        <f ca="1">IF(AND(E35&lt;&gt;'Povolené hodnoty'!$B$4,F35=11),H35+K35,"")</f>
        <v/>
      </c>
      <c r="AA35" s="122" t="str">
        <f ca="1">IF(AND(E35&lt;&gt;'Povolené hodnoty'!$B$4,F35=12),H35+K35,"")</f>
        <v/>
      </c>
      <c r="AB35" s="121" t="str">
        <f ca="1">IF(AND(E35&lt;&gt;'Povolené hodnoty'!$B$4,F35=13),H35+K35,"")</f>
        <v/>
      </c>
    </row>
    <row r="36" spans="1:28" ht="13.5" thickBot="1" x14ac:dyDescent="0.25">
      <c r="A36" s="118">
        <v>30</v>
      </c>
      <c r="B36" s="146">
        <f t="shared" ca="1" si="5"/>
        <v>0</v>
      </c>
      <c r="C36" s="147">
        <f t="shared" ca="1" si="5"/>
        <v>0</v>
      </c>
      <c r="D36" s="148">
        <f t="shared" ca="1" si="5"/>
        <v>0</v>
      </c>
      <c r="E36" s="149">
        <f t="shared" ca="1" si="5"/>
        <v>0</v>
      </c>
      <c r="F36" s="150">
        <f t="shared" ca="1" si="5"/>
        <v>0</v>
      </c>
      <c r="G36" s="120">
        <f t="shared" ca="1" si="5"/>
        <v>0</v>
      </c>
      <c r="H36" s="122">
        <f t="shared" ca="1" si="5"/>
        <v>0</v>
      </c>
      <c r="I36" s="121">
        <f t="shared" ca="1" si="3"/>
        <v>3625</v>
      </c>
      <c r="J36" s="350">
        <f t="shared" ca="1" si="1"/>
        <v>0</v>
      </c>
      <c r="K36" s="351">
        <f t="shared" ca="1" si="1"/>
        <v>0</v>
      </c>
      <c r="L36" s="352">
        <f t="shared" ca="1" si="2"/>
        <v>10884</v>
      </c>
      <c r="M36" s="119">
        <v>30</v>
      </c>
      <c r="N36" s="120" t="str">
        <f ca="1">IF(AND(E36='Povolené hodnoty'!$B$4,F36=2),G36+J36,"")</f>
        <v/>
      </c>
      <c r="O36" s="121" t="str">
        <f ca="1">IF(AND(E36='Povolené hodnoty'!$B$4,F36=1),G36+J36,"")</f>
        <v/>
      </c>
      <c r="P36" s="120" t="str">
        <f ca="1">IF(AND(E36='Povolené hodnoty'!$B$4,F36=10),H36+K36,"")</f>
        <v/>
      </c>
      <c r="Q36" s="121" t="str">
        <f ca="1">IF(AND(E36='Povolené hodnoty'!$B$4,F36=9),H36+K36,"")</f>
        <v/>
      </c>
      <c r="R36" s="120" t="str">
        <f ca="1">IF(AND(E36&lt;&gt;'Povolené hodnoty'!$B$4,F36=2),G36+J36,"")</f>
        <v/>
      </c>
      <c r="S36" s="122" t="str">
        <f ca="1">IF(AND(E36&lt;&gt;'Povolené hodnoty'!$B$4,F36=3),G36+J36,"")</f>
        <v/>
      </c>
      <c r="T36" s="122" t="str">
        <f ca="1">IF(AND(E36&lt;&gt;'Povolené hodnoty'!$B$4,F36=4),G36+J36,"")</f>
        <v/>
      </c>
      <c r="U36" s="122" t="str">
        <f ca="1">IF(AND(E36&lt;&gt;'Povolené hodnoty'!$B$4,F36="5a"),G36+J36,"")</f>
        <v/>
      </c>
      <c r="V36" s="122" t="str">
        <f ca="1">IF(AND(E36&lt;&gt;'Povolené hodnoty'!$B$4,F36="5b"),G36+J36,"")</f>
        <v/>
      </c>
      <c r="W36" s="122" t="str">
        <f ca="1">IF(AND(E36&lt;&gt;'Povolené hodnoty'!$B$4,F36=6),G36+J36,"")</f>
        <v/>
      </c>
      <c r="X36" s="121" t="str">
        <f ca="1">IF(AND(E36&lt;&gt;'Povolené hodnoty'!$B$4,F36=7),G36+J36,"")</f>
        <v/>
      </c>
      <c r="Y36" s="120" t="str">
        <f ca="1">IF(AND(E36&lt;&gt;'Povolené hodnoty'!$B$4,F36=10),H36+K36,"")</f>
        <v/>
      </c>
      <c r="Z36" s="122" t="str">
        <f ca="1">IF(AND(E36&lt;&gt;'Povolené hodnoty'!$B$4,F36=11),H36+K36,"")</f>
        <v/>
      </c>
      <c r="AA36" s="122" t="str">
        <f ca="1">IF(AND(E36&lt;&gt;'Povolené hodnoty'!$B$4,F36=12),H36+K36,"")</f>
        <v/>
      </c>
      <c r="AB36" s="121" t="str">
        <f ca="1">IF(AND(E36&lt;&gt;'Povolené hodnoty'!$B$4,F36=13),H36+K36,"")</f>
        <v/>
      </c>
    </row>
    <row r="37" spans="1:28" s="89" customFormat="1" ht="13.5" customHeight="1" thickBot="1" x14ac:dyDescent="0.25">
      <c r="A37" s="123" t="s">
        <v>1</v>
      </c>
      <c r="B37" s="124"/>
      <c r="C37" s="124"/>
      <c r="D37" s="125" t="s">
        <v>113</v>
      </c>
      <c r="E37" s="125"/>
      <c r="F37" s="126"/>
      <c r="G37" s="127">
        <f ca="1">SUM(G7:G36)</f>
        <v>0</v>
      </c>
      <c r="H37" s="128">
        <f ca="1">SUM(H7:H36)</f>
        <v>850</v>
      </c>
      <c r="I37" s="129">
        <f ca="1">I6+G37-H37</f>
        <v>3625</v>
      </c>
      <c r="J37" s="353">
        <f ca="1">SUM(J7:J36)</f>
        <v>2502.5</v>
      </c>
      <c r="K37" s="354">
        <f ca="1">SUM(K7:K36)</f>
        <v>170</v>
      </c>
      <c r="L37" s="355">
        <f ca="1">L6+J37-K37</f>
        <v>10884</v>
      </c>
      <c r="M37" s="108" t="s">
        <v>1</v>
      </c>
      <c r="N37" s="127">
        <f t="shared" ref="N37:AB37" ca="1" si="6">SUM(N7:N36)</f>
        <v>0</v>
      </c>
      <c r="O37" s="129">
        <f t="shared" ca="1" si="6"/>
        <v>0</v>
      </c>
      <c r="P37" s="127">
        <f t="shared" ca="1" si="6"/>
        <v>0</v>
      </c>
      <c r="Q37" s="129">
        <f t="shared" ca="1" si="6"/>
        <v>0</v>
      </c>
      <c r="R37" s="127">
        <f t="shared" ca="1" si="6"/>
        <v>0</v>
      </c>
      <c r="S37" s="128">
        <f t="shared" ca="1" si="6"/>
        <v>0</v>
      </c>
      <c r="T37" s="128">
        <f t="shared" ca="1" si="6"/>
        <v>0</v>
      </c>
      <c r="U37" s="128">
        <f t="shared" ca="1" si="6"/>
        <v>2500.5</v>
      </c>
      <c r="V37" s="128">
        <f t="shared" ca="1" si="6"/>
        <v>0</v>
      </c>
      <c r="W37" s="128">
        <f t="shared" ca="1" si="6"/>
        <v>0</v>
      </c>
      <c r="X37" s="129">
        <f t="shared" ca="1" si="6"/>
        <v>2</v>
      </c>
      <c r="Y37" s="127">
        <f t="shared" ca="1" si="6"/>
        <v>1020</v>
      </c>
      <c r="Z37" s="128">
        <f t="shared" ca="1" si="6"/>
        <v>0</v>
      </c>
      <c r="AA37" s="128">
        <f t="shared" ca="1" si="6"/>
        <v>0</v>
      </c>
      <c r="AB37" s="129">
        <f t="shared" ca="1" si="6"/>
        <v>0</v>
      </c>
    </row>
    <row r="38" spans="1:28" s="89" customFormat="1" ht="13.5" customHeight="1" thickBot="1" x14ac:dyDescent="0.25">
      <c r="A38" s="123" t="s">
        <v>1</v>
      </c>
      <c r="B38" s="124"/>
      <c r="C38" s="124"/>
      <c r="D38" s="125" t="s">
        <v>41</v>
      </c>
      <c r="E38" s="125"/>
      <c r="F38" s="126"/>
      <c r="G38" s="127">
        <f ca="1">SUM(INDIRECT("Deník!"&amp;G$1&amp;"6"):INDIRECT("Deník!"&amp;G$1&amp;$B$40*30+5))</f>
        <v>39525</v>
      </c>
      <c r="H38" s="128">
        <f ca="1">SUM(INDIRECT("Deník!"&amp;H$1&amp;"6"):INDIRECT("Deník!"&amp;H$1&amp;$B$40*30+5))</f>
        <v>37900</v>
      </c>
      <c r="I38" s="129">
        <f ca="1">Deník!I5+'Tisk deníku'!G38-'Tisk deníku'!H38</f>
        <v>3625</v>
      </c>
      <c r="J38" s="353">
        <f ca="1">SUM(INDIRECT("Deník!"&amp;J$1&amp;"6"):INDIRECT("Deník!"&amp;J$1&amp;$B$40*30+5))</f>
        <v>10554</v>
      </c>
      <c r="K38" s="354">
        <f ca="1">SUM(INDIRECT("Deník!"&amp;K$1&amp;"6"):INDIRECT("Deník!"&amp;K$1&amp;$B$40*30+5))</f>
        <v>5670</v>
      </c>
      <c r="L38" s="355">
        <f ca="1">Deník!L5+'Tisk deníku'!J38-'Tisk deníku'!K38</f>
        <v>10884</v>
      </c>
      <c r="M38" s="108" t="s">
        <v>1</v>
      </c>
      <c r="N38" s="127">
        <f ca="1">SUM(INDIRECT("Deník!"&amp;N$1&amp;"6"):INDIRECT("Deník!"&amp;N$1&amp;$B$40*30+5))</f>
        <v>24025</v>
      </c>
      <c r="O38" s="129">
        <f ca="1">SUM(INDIRECT("Deník!"&amp;O$1&amp;"6"):INDIRECT("Deník!"&amp;O$1&amp;$B$40*30+5))</f>
        <v>4000</v>
      </c>
      <c r="P38" s="127">
        <f ca="1">SUM(INDIRECT("Deník!"&amp;P$1&amp;"6"):INDIRECT("Deník!"&amp;P$1&amp;$B$40*30+5))</f>
        <v>6300</v>
      </c>
      <c r="Q38" s="129">
        <f ca="1">SUM(INDIRECT("Deník!"&amp;Q$1&amp;"6"):INDIRECT("Deník!"&amp;Q$1&amp;$B$40*30+5))</f>
        <v>100</v>
      </c>
      <c r="R38" s="127">
        <f ca="1">SUM(INDIRECT("Deník!"&amp;R$1&amp;"6"):INDIRECT("Deník!"&amp;R$1&amp;$B$40*30+5))</f>
        <v>500</v>
      </c>
      <c r="S38" s="128">
        <f ca="1">SUM(INDIRECT("Deník!"&amp;S$1&amp;"6"):INDIRECT("Deník!"&amp;S$1&amp;$B$40*30+5))</f>
        <v>2000</v>
      </c>
      <c r="T38" s="128">
        <f ca="1">SUM(INDIRECT("Deník!"&amp;T$1&amp;"6"):INDIRECT("Deník!"&amp;T$1&amp;$B$40*30+5))</f>
        <v>50.5</v>
      </c>
      <c r="U38" s="128">
        <f ca="1">SUM(INDIRECT("Deník!"&amp;U$1&amp;"6"):INDIRECT("Deník!"&amp;U$1&amp;$B$40*30+5))</f>
        <v>2500.5</v>
      </c>
      <c r="V38" s="128">
        <f ca="1">SUM(INDIRECT("Deník!"&amp;V$1&amp;"6"):INDIRECT("Deník!"&amp;V$1&amp;$B$40*30+5))</f>
        <v>5000.5</v>
      </c>
      <c r="W38" s="128">
        <f ca="1">SUM(INDIRECT("Deník!"&amp;W$1&amp;"6"):INDIRECT("Deník!"&amp;W$1&amp;$B$40*30+5))</f>
        <v>3000.5</v>
      </c>
      <c r="X38" s="129">
        <f ca="1">SUM(INDIRECT("Deník!"&amp;X$1&amp;"6"):INDIRECT("Deník!"&amp;X$1&amp;$B$40*30+5))</f>
        <v>5002</v>
      </c>
      <c r="Y38" s="127">
        <f ca="1">SUM(INDIRECT("Deník!"&amp;Y$1&amp;"6"):INDIRECT("Deník!"&amp;Y$1&amp;$B$40*30+5))</f>
        <v>28170</v>
      </c>
      <c r="Z38" s="128">
        <f ca="1">SUM(INDIRECT("Deník!"&amp;Z$1&amp;"6"):INDIRECT("Deník!"&amp;Z$1&amp;$B$40*30+5))</f>
        <v>0</v>
      </c>
      <c r="AA38" s="128">
        <f ca="1">SUM(INDIRECT("Deník!"&amp;AA$1&amp;"6"):INDIRECT("Deník!"&amp;AA$1&amp;$B$40*30+5))</f>
        <v>5000</v>
      </c>
      <c r="AB38" s="129">
        <f ca="1">SUM(INDIRECT("Deník!"&amp;AB$1&amp;"6"):INDIRECT("Deník!"&amp;AB$1&amp;$B$40*30+5))</f>
        <v>0</v>
      </c>
    </row>
    <row r="39" spans="1:28" ht="13.5" customHeight="1" thickBot="1" x14ac:dyDescent="0.25">
      <c r="A39" s="93"/>
      <c r="B39" s="138" t="s">
        <v>139</v>
      </c>
      <c r="C39" s="93"/>
      <c r="D39" s="130" t="str">
        <f ca="1">IF(OR('Tisk deníku'!B40=7,'Tisk deníku'!C36=0),"Konečný stav k 31.12."&amp;YEAR(Deník!B6),"Průběžný stav")</f>
        <v>Konečný stav k 31.12.2021</v>
      </c>
      <c r="E39" s="519" t="str">
        <f>Deník!E607</f>
        <v/>
      </c>
      <c r="F39" s="520"/>
      <c r="G39" s="521"/>
      <c r="H39" s="133" t="s">
        <v>14</v>
      </c>
      <c r="I39" s="134">
        <f ca="1">I38</f>
        <v>3625</v>
      </c>
      <c r="J39" s="132"/>
      <c r="K39" s="133" t="s">
        <v>15</v>
      </c>
      <c r="L39" s="356">
        <f ca="1">L38</f>
        <v>10884</v>
      </c>
      <c r="M39" s="138" t="s">
        <v>139</v>
      </c>
      <c r="N39" s="684">
        <f ca="1">N38+O38</f>
        <v>28025</v>
      </c>
      <c r="O39" s="683"/>
      <c r="P39" s="684">
        <f ca="1">P38+Q38</f>
        <v>6400</v>
      </c>
      <c r="Q39" s="683"/>
      <c r="R39" s="684">
        <f ca="1">SUM(R38:X38)</f>
        <v>18054</v>
      </c>
      <c r="S39" s="682"/>
      <c r="T39" s="682"/>
      <c r="U39" s="682"/>
      <c r="V39" s="682"/>
      <c r="W39" s="682"/>
      <c r="X39" s="683"/>
      <c r="Y39" s="684">
        <f ca="1">SUM(Y38:AB38)</f>
        <v>33170</v>
      </c>
      <c r="Z39" s="682"/>
      <c r="AA39" s="682"/>
      <c r="AB39" s="683"/>
    </row>
    <row r="40" spans="1:28" ht="13.5" customHeight="1" thickBot="1" x14ac:dyDescent="0.25">
      <c r="A40" s="93"/>
      <c r="B40" s="140">
        <v>2</v>
      </c>
      <c r="C40" s="93"/>
      <c r="D40" s="135" t="s">
        <v>22</v>
      </c>
      <c r="E40" s="361">
        <f ca="1">G38+J38-H38-K38</f>
        <v>6509</v>
      </c>
      <c r="F40" s="131"/>
      <c r="G40" s="132"/>
      <c r="H40" s="132"/>
      <c r="I40" s="132"/>
      <c r="K40" s="93"/>
      <c r="L40" s="93"/>
      <c r="M40" s="139">
        <f>B40</f>
        <v>2</v>
      </c>
      <c r="N40" s="685" t="s">
        <v>69</v>
      </c>
      <c r="O40" s="686"/>
      <c r="P40" s="682">
        <f ca="1">N39-P39</f>
        <v>21625</v>
      </c>
      <c r="Q40" s="683"/>
      <c r="R40" s="685" t="s">
        <v>36</v>
      </c>
      <c r="S40" s="686"/>
      <c r="T40" s="686"/>
      <c r="U40" s="686"/>
      <c r="V40" s="686"/>
      <c r="W40" s="686"/>
      <c r="X40" s="686"/>
      <c r="Y40" s="682">
        <f ca="1">R39-Y39</f>
        <v>-15116</v>
      </c>
      <c r="Z40" s="682"/>
      <c r="AA40" s="682"/>
      <c r="AB40" s="683"/>
    </row>
  </sheetData>
  <sheetProtection sheet="1" objects="1" scenarios="1"/>
  <mergeCells count="30">
    <mergeCell ref="E39:G39"/>
    <mergeCell ref="N40:O40"/>
    <mergeCell ref="P40:Q40"/>
    <mergeCell ref="R40:X40"/>
    <mergeCell ref="S3:S4"/>
    <mergeCell ref="T3:T4"/>
    <mergeCell ref="W3:W4"/>
    <mergeCell ref="Y40:AB40"/>
    <mergeCell ref="N39:O39"/>
    <mergeCell ref="P39:Q39"/>
    <mergeCell ref="R39:X39"/>
    <mergeCell ref="Y39:AB39"/>
    <mergeCell ref="Y3:Y4"/>
    <mergeCell ref="Z3:Z4"/>
    <mergeCell ref="AA3:AA4"/>
    <mergeCell ref="AB3:AB4"/>
    <mergeCell ref="Y2:AB2"/>
    <mergeCell ref="A2:D2"/>
    <mergeCell ref="E2:F2"/>
    <mergeCell ref="G2:L2"/>
    <mergeCell ref="N2:O3"/>
    <mergeCell ref="P2:Q3"/>
    <mergeCell ref="R2:X2"/>
    <mergeCell ref="X3:X4"/>
    <mergeCell ref="E3:E4"/>
    <mergeCell ref="F3:F4"/>
    <mergeCell ref="G3:I3"/>
    <mergeCell ref="J3:L3"/>
    <mergeCell ref="R3:R4"/>
    <mergeCell ref="U3:V4"/>
  </mergeCells>
  <conditionalFormatting sqref="B7:H36">
    <cfRule type="cellIs" dxfId="15" priority="3" stopIfTrue="1" operator="equal">
      <formula>0</formula>
    </cfRule>
  </conditionalFormatting>
  <conditionalFormatting sqref="J7:K36">
    <cfRule type="cellIs" dxfId="14" priority="2" stopIfTrue="1" operator="equal">
      <formula>0</formula>
    </cfRule>
  </conditionalFormatting>
  <conditionalFormatting sqref="E39:G39">
    <cfRule type="notContainsBlanks" dxfId="13" priority="1" stopIfTrue="1">
      <formula>LEN(TRIM(E39))&gt;0</formula>
    </cfRule>
  </conditionalFormatting>
  <dataValidations count="2">
    <dataValidation type="list" allowBlank="1" showErrorMessage="1" errorTitle="Nepovolená hodnota" error="Zadána nepovolená hodnota._x000a__x000a_Lze zadat pouze hodnoty ze seznamů uvedených na záložce &quot;Povolené hodnoty&quot;._x000a_" sqref="F7:F36" xr:uid="{00000000-0002-0000-0700-000000000000}">
      <formula1>Označení</formula1>
    </dataValidation>
    <dataValidation type="list" allowBlank="1" showErrorMessage="1" errorTitle="Nepovolená hodnota" error="Zadána nepovolená hodnota._x000a__x000a_Lze zadat pouze hodnoty ze seznamů uvedených na záložce &quot;Povolené hodnoty&quot;._x000a_" promptTitle="Nadpis výběru" prompt="Zpráva při zadávání" sqref="E7:E36" xr:uid="{00000000-0002-0000-0700-000001000000}">
      <formula1>Klasifikace</formula1>
    </dataValidation>
  </dataValidations>
  <printOptions horizontalCentered="1" verticalCentered="1"/>
  <pageMargins left="0.23622047244094491" right="0.23622047244094491" top="0.74803149606299213" bottom="0.74803149606299213" header="0.31496062992125984" footer="0.31496062992125984"/>
  <pageSetup paperSize="9" scale="99" fitToWidth="0" orientation="landscape" r:id="rId1"/>
  <headerFooter>
    <oddHeader>&amp;F</oddHeader>
  </headerFooter>
  <colBreaks count="1" manualBreakCount="1">
    <brk id="12" min="1" max="39" man="1"/>
  </colBreaks>
  <ignoredErrors>
    <ignoredError sqref="I7:I38" formula="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L58"/>
  <sheetViews>
    <sheetView workbookViewId="0">
      <selection sqref="A1:L1"/>
    </sheetView>
  </sheetViews>
  <sheetFormatPr defaultRowHeight="12.75" x14ac:dyDescent="0.2"/>
  <cols>
    <col min="1" max="1" width="10.7109375" style="323" customWidth="1"/>
    <col min="2" max="2" width="3.5703125" style="323" customWidth="1"/>
    <col min="3" max="3" width="9.140625" style="169"/>
    <col min="4" max="4" width="3.42578125" style="323" customWidth="1"/>
    <col min="5" max="5" width="8.28515625" style="323" customWidth="1"/>
    <col min="6" max="6" width="11" style="169" customWidth="1"/>
    <col min="7" max="7" width="3.85546875" style="323" customWidth="1"/>
    <col min="8" max="8" width="11" style="323" customWidth="1"/>
    <col min="9" max="9" width="3.85546875" style="323" customWidth="1"/>
    <col min="10" max="10" width="14" style="323" customWidth="1"/>
    <col min="11" max="11" width="5" style="323" customWidth="1"/>
    <col min="12" max="12" width="13.7109375" style="323" customWidth="1"/>
    <col min="13" max="16384" width="9.140625" style="169"/>
  </cols>
  <sheetData>
    <row r="1" spans="1:12" ht="18" customHeight="1" x14ac:dyDescent="0.2">
      <c r="A1" s="687" t="s">
        <v>179</v>
      </c>
      <c r="B1" s="688"/>
      <c r="C1" s="688"/>
      <c r="D1" s="688"/>
      <c r="E1" s="688"/>
      <c r="F1" s="688"/>
      <c r="G1" s="688"/>
      <c r="H1" s="688"/>
      <c r="I1" s="688"/>
      <c r="J1" s="688"/>
      <c r="K1" s="688"/>
      <c r="L1" s="688"/>
    </row>
    <row r="2" spans="1:12" ht="12" customHeight="1" thickBot="1" x14ac:dyDescent="0.25">
      <c r="A2" s="689" t="s">
        <v>178</v>
      </c>
      <c r="B2" s="690"/>
      <c r="C2" s="690"/>
      <c r="D2" s="690"/>
      <c r="E2" s="690"/>
      <c r="F2" s="690"/>
      <c r="G2" s="690"/>
      <c r="H2" s="691"/>
      <c r="I2" s="691"/>
      <c r="J2" s="691"/>
      <c r="K2" s="691"/>
      <c r="L2" s="691"/>
    </row>
    <row r="3" spans="1:12" ht="18" customHeight="1" thickBot="1" x14ac:dyDescent="0.25">
      <c r="A3" s="692" t="str">
        <f>+'Základní údaje'!B2</f>
        <v>Pardubický kraj</v>
      </c>
      <c r="B3" s="693"/>
      <c r="C3" s="693"/>
      <c r="D3" s="693"/>
      <c r="E3" s="694"/>
      <c r="F3" s="695"/>
      <c r="G3" s="690"/>
      <c r="H3" s="697" t="s">
        <v>177</v>
      </c>
      <c r="I3" s="698"/>
      <c r="J3" s="698"/>
      <c r="K3" s="698"/>
      <c r="L3" s="699"/>
    </row>
    <row r="4" spans="1:12" ht="12" customHeight="1" thickBot="1" x14ac:dyDescent="0.25">
      <c r="A4" s="706" t="s">
        <v>176</v>
      </c>
      <c r="B4" s="707"/>
      <c r="C4" s="707"/>
      <c r="D4" s="707"/>
      <c r="E4" s="707"/>
      <c r="F4" s="696"/>
      <c r="G4" s="690"/>
      <c r="H4" s="700"/>
      <c r="I4" s="701"/>
      <c r="J4" s="701"/>
      <c r="K4" s="701"/>
      <c r="L4" s="702"/>
    </row>
    <row r="5" spans="1:12" ht="18" customHeight="1" thickBot="1" x14ac:dyDescent="0.25">
      <c r="A5" s="692" t="str">
        <f>+'Základní údaje'!B3</f>
        <v>Litomyšli</v>
      </c>
      <c r="B5" s="693"/>
      <c r="C5" s="693"/>
      <c r="D5" s="693"/>
      <c r="E5" s="694"/>
      <c r="F5" s="696"/>
      <c r="G5" s="690"/>
      <c r="H5" s="700"/>
      <c r="I5" s="701"/>
      <c r="J5" s="701"/>
      <c r="K5" s="701"/>
      <c r="L5" s="702"/>
    </row>
    <row r="6" spans="1:12" ht="12" customHeight="1" thickBot="1" x14ac:dyDescent="0.25">
      <c r="A6" s="708" t="s">
        <v>175</v>
      </c>
      <c r="B6" s="693"/>
      <c r="C6" s="693"/>
      <c r="D6" s="693"/>
      <c r="E6" s="693"/>
      <c r="F6" s="696"/>
      <c r="G6" s="690"/>
      <c r="H6" s="700"/>
      <c r="I6" s="701"/>
      <c r="J6" s="701"/>
      <c r="K6" s="701"/>
      <c r="L6" s="702"/>
    </row>
    <row r="7" spans="1:12" ht="18" customHeight="1" thickBot="1" x14ac:dyDescent="0.25">
      <c r="A7" s="692" t="str">
        <f>'Přehled údajů k přiznání'!F6</f>
        <v>CZ64211045</v>
      </c>
      <c r="B7" s="693"/>
      <c r="C7" s="693"/>
      <c r="D7" s="693"/>
      <c r="E7" s="694"/>
      <c r="F7" s="696"/>
      <c r="G7" s="690"/>
      <c r="H7" s="700"/>
      <c r="I7" s="701"/>
      <c r="J7" s="701"/>
      <c r="K7" s="701"/>
      <c r="L7" s="702"/>
    </row>
    <row r="8" spans="1:12" ht="12" customHeight="1" thickBot="1" x14ac:dyDescent="0.25">
      <c r="A8" s="708" t="s">
        <v>174</v>
      </c>
      <c r="B8" s="693"/>
      <c r="C8" s="693"/>
      <c r="D8" s="693"/>
      <c r="E8" s="693"/>
      <c r="F8" s="696"/>
      <c r="G8" s="690"/>
      <c r="H8" s="700"/>
      <c r="I8" s="701"/>
      <c r="J8" s="701"/>
      <c r="K8" s="701"/>
      <c r="L8" s="702"/>
    </row>
    <row r="9" spans="1:12" ht="18" customHeight="1" thickBot="1" x14ac:dyDescent="0.25">
      <c r="A9" s="709">
        <f>'Základní údaje'!B5</f>
        <v>64211045</v>
      </c>
      <c r="B9" s="710"/>
      <c r="C9" s="710"/>
      <c r="D9" s="710"/>
      <c r="E9" s="711"/>
      <c r="F9" s="696"/>
      <c r="G9" s="690"/>
      <c r="H9" s="700"/>
      <c r="I9" s="701"/>
      <c r="J9" s="701"/>
      <c r="K9" s="701"/>
      <c r="L9" s="702"/>
    </row>
    <row r="10" spans="1:12" ht="11.1" customHeight="1" thickBot="1" x14ac:dyDescent="0.25">
      <c r="A10" s="712" t="s">
        <v>173</v>
      </c>
      <c r="B10" s="696"/>
      <c r="C10" s="696"/>
      <c r="D10" s="696"/>
      <c r="E10" s="696"/>
      <c r="F10" s="696"/>
      <c r="G10" s="696"/>
      <c r="H10" s="703"/>
      <c r="I10" s="704"/>
      <c r="J10" s="704"/>
      <c r="K10" s="704"/>
      <c r="L10" s="705"/>
    </row>
    <row r="11" spans="1:12" ht="18" customHeight="1" thickBot="1" x14ac:dyDescent="0.25">
      <c r="A11" s="309" t="s">
        <v>172</v>
      </c>
      <c r="B11" s="310"/>
      <c r="C11" s="311" t="s">
        <v>305</v>
      </c>
      <c r="D11" s="312" t="s">
        <v>171</v>
      </c>
      <c r="E11" s="311" t="s">
        <v>304</v>
      </c>
      <c r="F11" s="696"/>
      <c r="G11" s="696"/>
      <c r="H11" s="713"/>
      <c r="I11" s="713"/>
      <c r="J11" s="713"/>
      <c r="K11" s="713"/>
      <c r="L11" s="713"/>
    </row>
    <row r="12" spans="1:12" ht="5.0999999999999996" customHeight="1" thickBot="1" x14ac:dyDescent="0.25">
      <c r="A12" s="714"/>
      <c r="B12" s="696"/>
      <c r="C12" s="696"/>
      <c r="D12" s="696"/>
      <c r="E12" s="696"/>
      <c r="F12" s="696"/>
      <c r="G12" s="696"/>
      <c r="H12" s="696"/>
      <c r="I12" s="696"/>
      <c r="J12" s="696"/>
      <c r="K12" s="696"/>
      <c r="L12" s="696"/>
    </row>
    <row r="13" spans="1:12" s="171" customFormat="1" ht="11.1" customHeight="1" x14ac:dyDescent="0.2">
      <c r="A13" s="715" t="s">
        <v>170</v>
      </c>
      <c r="B13" s="716"/>
      <c r="C13" s="716"/>
      <c r="D13" s="717"/>
      <c r="E13" s="718"/>
      <c r="F13" s="719"/>
      <c r="G13" s="722"/>
      <c r="H13" s="723"/>
      <c r="I13" s="724" t="s">
        <v>169</v>
      </c>
      <c r="J13" s="716"/>
      <c r="K13" s="717"/>
      <c r="L13" s="725">
        <v>0</v>
      </c>
    </row>
    <row r="14" spans="1:12" s="171" customFormat="1" ht="11.1" customHeight="1" thickBot="1" x14ac:dyDescent="0.25">
      <c r="A14" s="716"/>
      <c r="B14" s="716"/>
      <c r="C14" s="716"/>
      <c r="D14" s="717"/>
      <c r="E14" s="720"/>
      <c r="F14" s="721"/>
      <c r="G14" s="722"/>
      <c r="H14" s="723"/>
      <c r="I14" s="716"/>
      <c r="J14" s="716"/>
      <c r="K14" s="717"/>
      <c r="L14" s="726"/>
    </row>
    <row r="15" spans="1:12" s="171" customFormat="1" ht="5.0999999999999996" customHeight="1" thickBot="1" x14ac:dyDescent="0.25">
      <c r="A15" s="714"/>
      <c r="B15" s="696"/>
      <c r="C15" s="696"/>
      <c r="D15" s="696"/>
      <c r="E15" s="696"/>
      <c r="F15" s="696"/>
      <c r="G15" s="696"/>
      <c r="H15" s="696"/>
      <c r="I15" s="696"/>
      <c r="J15" s="696"/>
      <c r="K15" s="696"/>
      <c r="L15" s="696"/>
    </row>
    <row r="16" spans="1:12" s="171" customFormat="1" ht="15.95" customHeight="1" thickBot="1" x14ac:dyDescent="0.25">
      <c r="A16" s="712" t="s">
        <v>168</v>
      </c>
      <c r="B16" s="696"/>
      <c r="C16" s="696"/>
      <c r="D16" s="727"/>
      <c r="E16" s="313" t="s">
        <v>306</v>
      </c>
      <c r="F16" s="728"/>
      <c r="G16" s="696"/>
      <c r="H16" s="696"/>
      <c r="I16" s="712" t="s">
        <v>167</v>
      </c>
      <c r="J16" s="712"/>
      <c r="K16" s="729"/>
      <c r="L16" s="314">
        <v>0</v>
      </c>
    </row>
    <row r="17" spans="1:12" s="171" customFormat="1" ht="5.0999999999999996" customHeight="1" thickBot="1" x14ac:dyDescent="0.25">
      <c r="A17" s="714"/>
      <c r="B17" s="696"/>
      <c r="C17" s="696"/>
      <c r="D17" s="696"/>
      <c r="E17" s="696"/>
      <c r="F17" s="696"/>
      <c r="G17" s="696"/>
      <c r="H17" s="696"/>
      <c r="I17" s="696"/>
      <c r="J17" s="696"/>
      <c r="K17" s="696"/>
      <c r="L17" s="696"/>
    </row>
    <row r="18" spans="1:12" s="171" customFormat="1" ht="15.95" customHeight="1" thickBot="1" x14ac:dyDescent="0.25">
      <c r="A18" s="749" t="s">
        <v>166</v>
      </c>
      <c r="B18" s="750"/>
      <c r="C18" s="750"/>
      <c r="D18" s="750"/>
      <c r="E18" s="751"/>
      <c r="F18" s="696"/>
      <c r="G18" s="747" t="s">
        <v>307</v>
      </c>
      <c r="H18" s="748"/>
      <c r="I18" s="712" t="s">
        <v>165</v>
      </c>
      <c r="J18" s="712"/>
      <c r="K18" s="729"/>
      <c r="L18" s="314">
        <v>1</v>
      </c>
    </row>
    <row r="19" spans="1:12" s="171" customFormat="1" ht="5.0999999999999996" customHeight="1" thickBot="1" x14ac:dyDescent="0.25">
      <c r="A19" s="714"/>
      <c r="B19" s="696"/>
      <c r="C19" s="696"/>
      <c r="D19" s="696"/>
      <c r="E19" s="696"/>
      <c r="F19" s="696"/>
      <c r="G19" s="696"/>
      <c r="H19" s="696"/>
      <c r="I19" s="696"/>
      <c r="J19" s="696"/>
      <c r="K19" s="696"/>
      <c r="L19" s="696"/>
    </row>
    <row r="20" spans="1:12" ht="15.95" customHeight="1" thickBot="1" x14ac:dyDescent="0.25">
      <c r="A20" s="749" t="s">
        <v>164</v>
      </c>
      <c r="B20" s="750"/>
      <c r="C20" s="750"/>
      <c r="D20" s="750"/>
      <c r="E20" s="751"/>
      <c r="F20" s="313" t="s">
        <v>308</v>
      </c>
      <c r="G20" s="752" t="s">
        <v>163</v>
      </c>
      <c r="H20" s="690"/>
      <c r="I20" s="690"/>
      <c r="J20" s="690"/>
      <c r="K20" s="690"/>
      <c r="L20" s="690"/>
    </row>
    <row r="21" spans="1:12" ht="5.0999999999999996" customHeight="1" x14ac:dyDescent="0.2">
      <c r="A21" s="714"/>
      <c r="B21" s="696"/>
      <c r="C21" s="696"/>
      <c r="D21" s="696"/>
      <c r="E21" s="696"/>
      <c r="F21" s="696"/>
      <c r="G21" s="696"/>
      <c r="H21" s="696"/>
      <c r="I21" s="696"/>
      <c r="J21" s="696"/>
      <c r="K21" s="696"/>
      <c r="L21" s="696"/>
    </row>
    <row r="22" spans="1:12" ht="21.75" customHeight="1" x14ac:dyDescent="0.2">
      <c r="A22" s="730" t="s">
        <v>162</v>
      </c>
      <c r="B22" s="731"/>
      <c r="C22" s="731"/>
      <c r="D22" s="731"/>
      <c r="E22" s="731"/>
      <c r="F22" s="731"/>
      <c r="G22" s="731"/>
      <c r="H22" s="731"/>
      <c r="I22" s="731"/>
      <c r="J22" s="731"/>
      <c r="K22" s="731"/>
      <c r="L22" s="731"/>
    </row>
    <row r="23" spans="1:12" ht="14.1" customHeight="1" x14ac:dyDescent="0.2">
      <c r="A23" s="732" t="s">
        <v>161</v>
      </c>
      <c r="B23" s="733"/>
      <c r="C23" s="733"/>
      <c r="D23" s="733"/>
      <c r="E23" s="733"/>
      <c r="F23" s="733"/>
      <c r="G23" s="733"/>
      <c r="H23" s="733"/>
      <c r="I23" s="733"/>
      <c r="J23" s="733"/>
      <c r="K23" s="733"/>
      <c r="L23" s="733"/>
    </row>
    <row r="24" spans="1:12" ht="14.1" customHeight="1" x14ac:dyDescent="0.2">
      <c r="A24" s="734" t="s">
        <v>160</v>
      </c>
      <c r="B24" s="734"/>
      <c r="C24" s="734"/>
      <c r="D24" s="734"/>
      <c r="E24" s="734"/>
      <c r="F24" s="734"/>
      <c r="G24" s="734"/>
      <c r="H24" s="734"/>
      <c r="I24" s="734"/>
      <c r="J24" s="734"/>
      <c r="K24" s="734"/>
      <c r="L24" s="734"/>
    </row>
    <row r="25" spans="1:12" ht="17.25" customHeight="1" thickBot="1" x14ac:dyDescent="0.25">
      <c r="A25" s="735" t="s">
        <v>628</v>
      </c>
      <c r="B25" s="688"/>
      <c r="C25" s="688"/>
      <c r="D25" s="688"/>
      <c r="E25" s="688"/>
      <c r="F25" s="688"/>
      <c r="G25" s="736"/>
      <c r="H25" s="737"/>
      <c r="I25" s="737"/>
      <c r="J25" s="737"/>
      <c r="K25" s="737"/>
      <c r="L25" s="737"/>
    </row>
    <row r="26" spans="1:12" ht="17.25" customHeight="1" thickBot="1" x14ac:dyDescent="0.25">
      <c r="A26" s="738" t="s">
        <v>159</v>
      </c>
      <c r="B26" s="696"/>
      <c r="C26" s="696"/>
      <c r="D26" s="696"/>
      <c r="E26" s="727"/>
      <c r="F26" s="315" t="str">
        <f>"1.1."&amp;'Přehled údajů k přiznání'!D3</f>
        <v>1.1.2021</v>
      </c>
      <c r="G26" s="316" t="s">
        <v>158</v>
      </c>
      <c r="H26" s="315" t="str">
        <f>"31.12."&amp;'Přehled údajů k přiznání'!D3</f>
        <v>31.12.2021</v>
      </c>
      <c r="I26" s="739"/>
      <c r="J26" s="737"/>
      <c r="K26" s="737"/>
      <c r="L26" s="737"/>
    </row>
    <row r="27" spans="1:12" s="171" customFormat="1" x14ac:dyDescent="0.2">
      <c r="A27" s="740" t="s">
        <v>157</v>
      </c>
      <c r="B27" s="696"/>
      <c r="C27" s="696"/>
      <c r="D27" s="696"/>
      <c r="E27" s="696"/>
      <c r="F27" s="696"/>
      <c r="G27" s="696"/>
      <c r="H27" s="696"/>
      <c r="I27" s="696"/>
      <c r="J27" s="696"/>
      <c r="K27" s="696"/>
      <c r="L27" s="696"/>
    </row>
    <row r="28" spans="1:12" ht="12.75" customHeight="1" thickBot="1" x14ac:dyDescent="0.25">
      <c r="A28" s="706" t="s">
        <v>156</v>
      </c>
      <c r="B28" s="707"/>
      <c r="C28" s="707"/>
      <c r="D28" s="707"/>
      <c r="E28" s="707"/>
      <c r="F28" s="707"/>
      <c r="G28" s="707"/>
      <c r="H28" s="707"/>
      <c r="I28" s="707"/>
      <c r="J28" s="707"/>
      <c r="K28" s="707"/>
      <c r="L28" s="707"/>
    </row>
    <row r="29" spans="1:12" ht="18" customHeight="1" thickBot="1" x14ac:dyDescent="0.25">
      <c r="A29" s="741" t="str">
        <f>'Základní údaje'!B6&amp;IF('Základní údaje'!B6="SH ČMS - Sbor dobrovolných hasičů"," "&amp;'Základní údaje'!B11,"")</f>
        <v>SH ČMS - Sbor dobrovolných hasičů Osík</v>
      </c>
      <c r="B29" s="742"/>
      <c r="C29" s="742"/>
      <c r="D29" s="742"/>
      <c r="E29" s="742"/>
      <c r="F29" s="742"/>
      <c r="G29" s="742"/>
      <c r="H29" s="742"/>
      <c r="I29" s="742"/>
      <c r="J29" s="742"/>
      <c r="K29" s="742"/>
      <c r="L29" s="743"/>
    </row>
    <row r="30" spans="1:12" ht="5.0999999999999996" customHeight="1" thickBot="1" x14ac:dyDescent="0.25">
      <c r="A30" s="714"/>
      <c r="B30" s="696"/>
      <c r="C30" s="696"/>
      <c r="D30" s="696"/>
      <c r="E30" s="696"/>
      <c r="F30" s="696"/>
      <c r="G30" s="696"/>
      <c r="H30" s="696"/>
      <c r="I30" s="696"/>
      <c r="J30" s="696"/>
      <c r="K30" s="696"/>
      <c r="L30" s="696"/>
    </row>
    <row r="31" spans="1:12" ht="18" customHeight="1" thickBot="1" x14ac:dyDescent="0.25">
      <c r="A31" s="744"/>
      <c r="B31" s="745"/>
      <c r="C31" s="745"/>
      <c r="D31" s="745"/>
      <c r="E31" s="745"/>
      <c r="F31" s="745"/>
      <c r="G31" s="745"/>
      <c r="H31" s="745"/>
      <c r="I31" s="745"/>
      <c r="J31" s="745"/>
      <c r="K31" s="745"/>
      <c r="L31" s="746"/>
    </row>
    <row r="32" spans="1:12" ht="12.95" customHeight="1" x14ac:dyDescent="0.2">
      <c r="A32" s="712" t="s">
        <v>155</v>
      </c>
      <c r="B32" s="696"/>
      <c r="C32" s="696"/>
      <c r="D32" s="696"/>
      <c r="E32" s="696"/>
      <c r="F32" s="696"/>
      <c r="G32" s="696"/>
      <c r="H32" s="696"/>
      <c r="I32" s="696"/>
      <c r="J32" s="696"/>
      <c r="K32" s="696"/>
      <c r="L32" s="696"/>
    </row>
    <row r="33" spans="1:12" ht="12.95" customHeight="1" thickBot="1" x14ac:dyDescent="0.25">
      <c r="A33" s="689" t="s">
        <v>154</v>
      </c>
      <c r="B33" s="690"/>
      <c r="C33" s="690"/>
      <c r="D33" s="690"/>
      <c r="E33" s="690"/>
      <c r="F33" s="690"/>
      <c r="G33" s="690"/>
      <c r="H33" s="690"/>
      <c r="I33" s="696"/>
      <c r="J33" s="696"/>
      <c r="K33" s="696"/>
      <c r="L33" s="696"/>
    </row>
    <row r="34" spans="1:12" ht="18" customHeight="1" thickBot="1" x14ac:dyDescent="0.25">
      <c r="A34" s="758" t="str">
        <f>'Základní údaje'!B10</f>
        <v>Osík 240</v>
      </c>
      <c r="B34" s="760"/>
      <c r="C34" s="760"/>
      <c r="D34" s="760"/>
      <c r="E34" s="760"/>
      <c r="F34" s="760"/>
      <c r="G34" s="760"/>
      <c r="H34" s="760"/>
      <c r="I34" s="760"/>
      <c r="J34" s="760"/>
      <c r="K34" s="760"/>
      <c r="L34" s="762"/>
    </row>
    <row r="35" spans="1:12" ht="12.95" customHeight="1" thickBot="1" x14ac:dyDescent="0.25">
      <c r="A35" s="756" t="s">
        <v>153</v>
      </c>
      <c r="B35" s="757"/>
      <c r="C35" s="757"/>
      <c r="D35" s="757"/>
      <c r="E35" s="757"/>
      <c r="F35" s="757"/>
      <c r="G35" s="757"/>
      <c r="H35" s="707"/>
      <c r="I35" s="707"/>
      <c r="J35" s="707"/>
      <c r="K35" s="690"/>
      <c r="L35" s="317" t="s">
        <v>152</v>
      </c>
    </row>
    <row r="36" spans="1:12" ht="18" customHeight="1" thickBot="1" x14ac:dyDescent="0.25">
      <c r="A36" s="758" t="str">
        <f>+'Základní údaje'!B11</f>
        <v>Osík</v>
      </c>
      <c r="B36" s="759"/>
      <c r="C36" s="759"/>
      <c r="D36" s="759"/>
      <c r="E36" s="759"/>
      <c r="F36" s="759"/>
      <c r="G36" s="760"/>
      <c r="H36" s="760"/>
      <c r="I36" s="760"/>
      <c r="J36" s="761"/>
      <c r="K36" s="170"/>
      <c r="L36" s="318" t="str">
        <f>+'Základní údaje'!B12</f>
        <v>56967</v>
      </c>
    </row>
    <row r="37" spans="1:12" ht="12.95" customHeight="1" thickBot="1" x14ac:dyDescent="0.25">
      <c r="A37" s="753" t="s">
        <v>151</v>
      </c>
      <c r="B37" s="754"/>
      <c r="C37" s="754"/>
      <c r="D37" s="754"/>
      <c r="E37" s="754"/>
      <c r="F37" s="754"/>
      <c r="G37" s="755" t="s">
        <v>150</v>
      </c>
      <c r="H37" s="754"/>
      <c r="I37" s="754"/>
      <c r="J37" s="754"/>
      <c r="K37" s="689"/>
      <c r="L37" s="690"/>
    </row>
    <row r="38" spans="1:12" ht="18" customHeight="1" thickBot="1" x14ac:dyDescent="0.25">
      <c r="A38" s="763" t="s">
        <v>143</v>
      </c>
      <c r="B38" s="760"/>
      <c r="C38" s="762"/>
      <c r="D38" s="319"/>
      <c r="E38" s="318"/>
      <c r="F38" s="319"/>
      <c r="G38" s="764" t="str">
        <f>+'Základní údaje'!B14</f>
        <v>601 234 567</v>
      </c>
      <c r="H38" s="765"/>
      <c r="I38" s="748"/>
      <c r="J38" s="319"/>
      <c r="K38" s="766"/>
      <c r="L38" s="767"/>
    </row>
    <row r="39" spans="1:12" ht="9" customHeight="1" x14ac:dyDescent="0.2">
      <c r="A39" s="712"/>
      <c r="B39" s="696"/>
      <c r="C39" s="696"/>
      <c r="D39" s="696"/>
      <c r="E39" s="696"/>
      <c r="F39" s="696"/>
      <c r="G39" s="696"/>
      <c r="H39" s="696"/>
      <c r="I39" s="696"/>
      <c r="J39" s="696"/>
      <c r="K39" s="696"/>
      <c r="L39" s="696"/>
    </row>
    <row r="40" spans="1:12" ht="18" customHeight="1" x14ac:dyDescent="0.2">
      <c r="A40" s="781" t="s">
        <v>460</v>
      </c>
      <c r="B40" s="781"/>
      <c r="C40" s="781"/>
      <c r="D40" s="781"/>
      <c r="E40" s="781"/>
      <c r="F40" s="781"/>
      <c r="G40" s="781"/>
      <c r="H40" s="781"/>
      <c r="I40" s="781"/>
      <c r="J40" s="366" t="s">
        <v>461</v>
      </c>
      <c r="K40" s="771"/>
      <c r="L40" s="772"/>
    </row>
    <row r="41" spans="1:12" ht="9" customHeight="1" x14ac:dyDescent="0.2">
      <c r="A41" s="714"/>
      <c r="B41" s="696"/>
      <c r="C41" s="696"/>
      <c r="D41" s="696"/>
      <c r="E41" s="696"/>
      <c r="F41" s="696"/>
      <c r="G41" s="696"/>
      <c r="H41" s="696"/>
      <c r="I41" s="696"/>
      <c r="J41" s="696"/>
      <c r="K41" s="696"/>
      <c r="L41" s="696"/>
    </row>
    <row r="42" spans="1:12" ht="15.95" customHeight="1" x14ac:dyDescent="0.2">
      <c r="A42" s="712" t="s">
        <v>570</v>
      </c>
      <c r="B42" s="769"/>
      <c r="C42" s="769"/>
      <c r="D42" s="769"/>
      <c r="E42" s="769"/>
      <c r="F42" s="769"/>
      <c r="G42" s="769"/>
      <c r="H42" s="769"/>
      <c r="I42" s="769"/>
      <c r="J42" s="780"/>
      <c r="K42" s="770"/>
      <c r="L42" s="320" t="s">
        <v>307</v>
      </c>
    </row>
    <row r="43" spans="1:12" ht="9" customHeight="1" x14ac:dyDescent="0.2">
      <c r="A43" s="714"/>
      <c r="B43" s="696"/>
      <c r="C43" s="696"/>
      <c r="D43" s="696"/>
      <c r="E43" s="696"/>
      <c r="F43" s="696"/>
      <c r="G43" s="696"/>
      <c r="H43" s="696"/>
      <c r="I43" s="696"/>
      <c r="J43" s="696"/>
      <c r="K43" s="696"/>
      <c r="L43" s="696"/>
    </row>
    <row r="44" spans="1:12" ht="15.95" customHeight="1" x14ac:dyDescent="0.2">
      <c r="A44" s="712" t="s">
        <v>149</v>
      </c>
      <c r="B44" s="769"/>
      <c r="C44" s="769"/>
      <c r="D44" s="769"/>
      <c r="E44" s="769"/>
      <c r="F44" s="769"/>
      <c r="G44" s="769"/>
      <c r="H44" s="769"/>
      <c r="I44" s="769"/>
      <c r="J44" s="770"/>
      <c r="K44" s="771"/>
      <c r="L44" s="772"/>
    </row>
    <row r="45" spans="1:12" ht="9" customHeight="1" x14ac:dyDescent="0.2">
      <c r="A45" s="714"/>
      <c r="B45" s="696"/>
      <c r="C45" s="696"/>
      <c r="D45" s="696"/>
      <c r="E45" s="696"/>
      <c r="F45" s="696"/>
      <c r="G45" s="696"/>
      <c r="H45" s="696"/>
      <c r="I45" s="696"/>
      <c r="J45" s="696"/>
      <c r="K45" s="696"/>
      <c r="L45" s="696"/>
    </row>
    <row r="46" spans="1:12" ht="15.95" customHeight="1" x14ac:dyDescent="0.2">
      <c r="A46" s="712" t="s">
        <v>148</v>
      </c>
      <c r="B46" s="769"/>
      <c r="C46" s="769"/>
      <c r="D46" s="769"/>
      <c r="E46" s="769"/>
      <c r="F46" s="769"/>
      <c r="G46" s="769"/>
      <c r="H46" s="769"/>
      <c r="I46" s="769"/>
      <c r="J46" s="780"/>
      <c r="K46" s="770"/>
      <c r="L46" s="320" t="s">
        <v>307</v>
      </c>
    </row>
    <row r="47" spans="1:12" ht="8.25" customHeight="1" x14ac:dyDescent="0.2">
      <c r="A47" s="714"/>
      <c r="B47" s="696"/>
      <c r="C47" s="696"/>
      <c r="D47" s="696"/>
      <c r="E47" s="696"/>
      <c r="F47" s="696"/>
      <c r="G47" s="696"/>
      <c r="H47" s="696"/>
      <c r="I47" s="696"/>
      <c r="J47" s="696"/>
      <c r="K47" s="696"/>
      <c r="L47" s="696"/>
    </row>
    <row r="48" spans="1:12" ht="15.95" customHeight="1" x14ac:dyDescent="0.2">
      <c r="A48" s="712" t="s">
        <v>147</v>
      </c>
      <c r="B48" s="780"/>
      <c r="C48" s="780"/>
      <c r="D48" s="780"/>
      <c r="E48" s="780"/>
      <c r="F48" s="780"/>
      <c r="G48" s="780"/>
      <c r="H48" s="780"/>
      <c r="I48" s="770"/>
      <c r="J48" s="320" t="s">
        <v>313</v>
      </c>
      <c r="K48" s="321"/>
      <c r="L48" s="320" t="s">
        <v>314</v>
      </c>
    </row>
    <row r="49" spans="1:12" ht="9" customHeight="1" x14ac:dyDescent="0.2">
      <c r="A49" s="714"/>
      <c r="B49" s="696"/>
      <c r="C49" s="696"/>
      <c r="D49" s="696"/>
      <c r="E49" s="696"/>
      <c r="F49" s="696"/>
      <c r="G49" s="696"/>
      <c r="H49" s="696"/>
      <c r="I49" s="696"/>
      <c r="J49" s="696"/>
      <c r="K49" s="696"/>
      <c r="L49" s="696"/>
    </row>
    <row r="50" spans="1:12" ht="15.75" customHeight="1" x14ac:dyDescent="0.2">
      <c r="A50" s="782" t="s">
        <v>146</v>
      </c>
      <c r="B50" s="782"/>
      <c r="C50" s="782"/>
      <c r="D50" s="782"/>
      <c r="E50" s="782"/>
      <c r="F50" s="782"/>
      <c r="G50" s="782"/>
      <c r="H50" s="782"/>
      <c r="I50" s="782"/>
      <c r="J50" s="782"/>
      <c r="K50" s="366" t="s">
        <v>461</v>
      </c>
      <c r="L50" s="320"/>
    </row>
    <row r="51" spans="1:12" ht="9" customHeight="1" x14ac:dyDescent="0.2">
      <c r="A51" s="714"/>
      <c r="B51" s="696"/>
      <c r="C51" s="696"/>
      <c r="D51" s="696"/>
      <c r="E51" s="696"/>
      <c r="F51" s="696"/>
      <c r="G51" s="696"/>
      <c r="H51" s="696"/>
      <c r="I51" s="696"/>
      <c r="J51" s="696"/>
      <c r="K51" s="696"/>
      <c r="L51" s="696"/>
    </row>
    <row r="52" spans="1:12" ht="15.95" customHeight="1" thickBot="1" x14ac:dyDescent="0.25">
      <c r="A52" s="706" t="s">
        <v>145</v>
      </c>
      <c r="B52" s="776"/>
      <c r="C52" s="776"/>
      <c r="D52" s="776"/>
      <c r="E52" s="776"/>
      <c r="F52" s="776"/>
      <c r="G52" s="776"/>
      <c r="H52" s="776"/>
      <c r="I52" s="776"/>
      <c r="J52" s="776"/>
      <c r="K52" s="777" t="s">
        <v>144</v>
      </c>
      <c r="L52" s="696"/>
    </row>
    <row r="53" spans="1:12" ht="18" customHeight="1" thickBot="1" x14ac:dyDescent="0.25">
      <c r="A53" s="744" t="s">
        <v>312</v>
      </c>
      <c r="B53" s="774"/>
      <c r="C53" s="774"/>
      <c r="D53" s="774"/>
      <c r="E53" s="774"/>
      <c r="F53" s="774"/>
      <c r="G53" s="774"/>
      <c r="H53" s="774"/>
      <c r="I53" s="774"/>
      <c r="J53" s="775"/>
      <c r="K53" s="321"/>
      <c r="L53" s="322"/>
    </row>
    <row r="54" spans="1:12" ht="5.0999999999999996" customHeight="1" thickBot="1" x14ac:dyDescent="0.25">
      <c r="A54" s="714"/>
      <c r="B54" s="696"/>
      <c r="C54" s="696"/>
      <c r="D54" s="696"/>
      <c r="E54" s="696"/>
      <c r="F54" s="696"/>
      <c r="G54" s="696"/>
      <c r="H54" s="696"/>
      <c r="I54" s="696"/>
      <c r="J54" s="696"/>
      <c r="K54" s="696"/>
      <c r="L54" s="696"/>
    </row>
    <row r="55" spans="1:12" ht="18" customHeight="1" thickBot="1" x14ac:dyDescent="0.25">
      <c r="A55" s="692"/>
      <c r="B55" s="693"/>
      <c r="C55" s="693"/>
      <c r="D55" s="693"/>
      <c r="E55" s="693"/>
      <c r="F55" s="693"/>
      <c r="G55" s="693"/>
      <c r="H55" s="693"/>
      <c r="I55" s="693"/>
      <c r="J55" s="694"/>
      <c r="K55" s="321"/>
      <c r="L55" s="322"/>
    </row>
    <row r="56" spans="1:12" ht="9.9499999999999993" customHeight="1" x14ac:dyDescent="0.2">
      <c r="A56" s="773"/>
      <c r="B56" s="696"/>
      <c r="C56" s="696"/>
      <c r="D56" s="696"/>
      <c r="E56" s="696"/>
      <c r="F56" s="696"/>
      <c r="G56" s="696"/>
      <c r="H56" s="696"/>
      <c r="I56" s="696"/>
      <c r="J56" s="696"/>
      <c r="K56" s="696"/>
      <c r="L56" s="696"/>
    </row>
    <row r="57" spans="1:12" ht="19.5" customHeight="1" x14ac:dyDescent="0.2">
      <c r="A57" s="778" t="s">
        <v>572</v>
      </c>
      <c r="B57" s="778"/>
      <c r="C57" s="778"/>
      <c r="D57" s="778"/>
      <c r="E57" s="779" t="s">
        <v>571</v>
      </c>
      <c r="F57" s="779"/>
      <c r="G57" s="779"/>
      <c r="H57" s="779"/>
      <c r="I57" s="779"/>
      <c r="J57" s="779"/>
      <c r="K57" s="779"/>
      <c r="L57" s="779"/>
    </row>
    <row r="58" spans="1:12" x14ac:dyDescent="0.2">
      <c r="A58" s="768">
        <v>1</v>
      </c>
      <c r="B58" s="768"/>
      <c r="C58" s="768"/>
      <c r="D58" s="768"/>
      <c r="E58" s="768"/>
      <c r="F58" s="768"/>
      <c r="G58" s="768"/>
      <c r="H58" s="768"/>
      <c r="I58" s="768"/>
      <c r="J58" s="768"/>
      <c r="K58" s="768"/>
      <c r="L58" s="768"/>
    </row>
  </sheetData>
  <sheetProtection sheet="1" objects="1" scenarios="1"/>
  <mergeCells count="77">
    <mergeCell ref="A51:L51"/>
    <mergeCell ref="A39:L39"/>
    <mergeCell ref="A42:K42"/>
    <mergeCell ref="A43:L43"/>
    <mergeCell ref="A41:L41"/>
    <mergeCell ref="A45:L45"/>
    <mergeCell ref="A46:K46"/>
    <mergeCell ref="A47:L47"/>
    <mergeCell ref="A48:I48"/>
    <mergeCell ref="K40:L40"/>
    <mergeCell ref="A40:I40"/>
    <mergeCell ref="A50:J50"/>
    <mergeCell ref="A34:L34"/>
    <mergeCell ref="A38:C38"/>
    <mergeCell ref="G38:I38"/>
    <mergeCell ref="K38:L38"/>
    <mergeCell ref="A58:L58"/>
    <mergeCell ref="A44:J44"/>
    <mergeCell ref="K44:L44"/>
    <mergeCell ref="A56:L56"/>
    <mergeCell ref="A55:J55"/>
    <mergeCell ref="A49:L49"/>
    <mergeCell ref="A53:J53"/>
    <mergeCell ref="A52:J52"/>
    <mergeCell ref="K52:L52"/>
    <mergeCell ref="A57:D57"/>
    <mergeCell ref="E57:L57"/>
    <mergeCell ref="A54:L54"/>
    <mergeCell ref="A37:F37"/>
    <mergeCell ref="G37:J37"/>
    <mergeCell ref="K37:L37"/>
    <mergeCell ref="A35:K35"/>
    <mergeCell ref="A36:J36"/>
    <mergeCell ref="G18:H18"/>
    <mergeCell ref="I18:K18"/>
    <mergeCell ref="A19:L19"/>
    <mergeCell ref="A20:E20"/>
    <mergeCell ref="G20:L20"/>
    <mergeCell ref="A18:F18"/>
    <mergeCell ref="A21:L21"/>
    <mergeCell ref="A22:L22"/>
    <mergeCell ref="A32:L32"/>
    <mergeCell ref="A33:L33"/>
    <mergeCell ref="A23:L23"/>
    <mergeCell ref="A24:L24"/>
    <mergeCell ref="A25:L25"/>
    <mergeCell ref="A26:E26"/>
    <mergeCell ref="I26:L26"/>
    <mergeCell ref="A27:L27"/>
    <mergeCell ref="A28:L28"/>
    <mergeCell ref="A29:L29"/>
    <mergeCell ref="A30:L30"/>
    <mergeCell ref="A31:L31"/>
    <mergeCell ref="A15:L15"/>
    <mergeCell ref="A16:D16"/>
    <mergeCell ref="F16:H16"/>
    <mergeCell ref="I16:K16"/>
    <mergeCell ref="A17:L17"/>
    <mergeCell ref="A12:L12"/>
    <mergeCell ref="A13:D14"/>
    <mergeCell ref="E13:F14"/>
    <mergeCell ref="G13:H14"/>
    <mergeCell ref="I13:K14"/>
    <mergeCell ref="L13:L14"/>
    <mergeCell ref="A1:L1"/>
    <mergeCell ref="A2:L2"/>
    <mergeCell ref="A3:E3"/>
    <mergeCell ref="F3:G11"/>
    <mergeCell ref="H3:L10"/>
    <mergeCell ref="A4:E4"/>
    <mergeCell ref="A5:E5"/>
    <mergeCell ref="A6:E6"/>
    <mergeCell ref="A7:E7"/>
    <mergeCell ref="A8:E8"/>
    <mergeCell ref="A9:E9"/>
    <mergeCell ref="A10:E10"/>
    <mergeCell ref="H11:L11"/>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F33"/>
  <sheetViews>
    <sheetView workbookViewId="0">
      <selection sqref="A1:F2"/>
    </sheetView>
  </sheetViews>
  <sheetFormatPr defaultRowHeight="12.75" x14ac:dyDescent="0.2"/>
  <cols>
    <col min="1" max="1" width="7.7109375" style="203" customWidth="1"/>
    <col min="2" max="2" width="9" style="203" customWidth="1"/>
    <col min="3" max="3" width="15.85546875" style="203" customWidth="1"/>
    <col min="4" max="4" width="36.5703125" style="203" customWidth="1"/>
    <col min="5" max="6" width="14.28515625" style="203" customWidth="1"/>
    <col min="7" max="16384" width="9.140625" style="171"/>
  </cols>
  <sheetData>
    <row r="1" spans="1:6" x14ac:dyDescent="0.2">
      <c r="A1" s="805" t="s">
        <v>200</v>
      </c>
      <c r="B1" s="806"/>
      <c r="C1" s="806"/>
      <c r="D1" s="806"/>
      <c r="E1" s="806"/>
      <c r="F1" s="806"/>
    </row>
    <row r="2" spans="1:6" ht="8.1" customHeight="1" thickBot="1" x14ac:dyDescent="0.25">
      <c r="A2" s="807"/>
      <c r="B2" s="807"/>
      <c r="C2" s="807"/>
      <c r="D2" s="807"/>
      <c r="E2" s="807"/>
      <c r="F2" s="807"/>
    </row>
    <row r="3" spans="1:6" ht="14.1" customHeight="1" x14ac:dyDescent="0.2">
      <c r="A3" s="808" t="s">
        <v>199</v>
      </c>
      <c r="B3" s="810" t="s">
        <v>198</v>
      </c>
      <c r="C3" s="811"/>
      <c r="D3" s="812"/>
      <c r="E3" s="816" t="s">
        <v>197</v>
      </c>
      <c r="F3" s="817"/>
    </row>
    <row r="4" spans="1:6" ht="14.1" customHeight="1" x14ac:dyDescent="0.2">
      <c r="A4" s="809"/>
      <c r="B4" s="813"/>
      <c r="C4" s="814"/>
      <c r="D4" s="815"/>
      <c r="E4" s="289" t="s">
        <v>196</v>
      </c>
      <c r="F4" s="290" t="s">
        <v>195</v>
      </c>
    </row>
    <row r="5" spans="1:6" x14ac:dyDescent="0.2">
      <c r="A5" s="818" t="s">
        <v>194</v>
      </c>
      <c r="B5" s="821" t="s">
        <v>630</v>
      </c>
      <c r="C5" s="822"/>
      <c r="D5" s="823"/>
      <c r="E5" s="824">
        <f>'Přehled údajů k přiznání'!H45</f>
        <v>6510</v>
      </c>
      <c r="F5" s="827"/>
    </row>
    <row r="6" spans="1:6" x14ac:dyDescent="0.2">
      <c r="A6" s="819"/>
      <c r="B6" s="291" t="s">
        <v>629</v>
      </c>
      <c r="C6" s="292" t="str">
        <f>'str 1'!H26</f>
        <v>31.12.2021</v>
      </c>
      <c r="D6" s="293"/>
      <c r="E6" s="825"/>
      <c r="F6" s="828"/>
    </row>
    <row r="7" spans="1:6" ht="13.5" thickBot="1" x14ac:dyDescent="0.25">
      <c r="A7" s="820"/>
      <c r="B7" s="294"/>
      <c r="C7" s="294"/>
      <c r="D7" s="294"/>
      <c r="E7" s="826"/>
      <c r="F7" s="829"/>
    </row>
    <row r="8" spans="1:6" ht="7.5" customHeight="1" thickBot="1" x14ac:dyDescent="0.25">
      <c r="A8" s="830"/>
      <c r="B8" s="830"/>
      <c r="C8" s="830"/>
      <c r="D8" s="830"/>
      <c r="E8" s="830"/>
      <c r="F8" s="830"/>
    </row>
    <row r="9" spans="1:6" ht="36" customHeight="1" x14ac:dyDescent="0.2">
      <c r="A9" s="255" t="s">
        <v>193</v>
      </c>
      <c r="B9" s="831" t="s">
        <v>631</v>
      </c>
      <c r="C9" s="832"/>
      <c r="D9" s="833"/>
      <c r="E9" s="219">
        <v>0</v>
      </c>
      <c r="F9" s="295"/>
    </row>
    <row r="10" spans="1:6" ht="36" customHeight="1" x14ac:dyDescent="0.2">
      <c r="A10" s="234" t="s">
        <v>192</v>
      </c>
      <c r="B10" s="787" t="s">
        <v>462</v>
      </c>
      <c r="C10" s="793"/>
      <c r="D10" s="794"/>
      <c r="E10" s="179">
        <v>0</v>
      </c>
      <c r="F10" s="296"/>
    </row>
    <row r="11" spans="1:6" ht="36" customHeight="1" x14ac:dyDescent="0.2">
      <c r="A11" s="227">
        <v>40</v>
      </c>
      <c r="B11" s="787" t="s">
        <v>632</v>
      </c>
      <c r="C11" s="793"/>
      <c r="D11" s="794"/>
      <c r="E11" s="209">
        <f>'Přehled údajů k přiznání'!F44</f>
        <v>33170</v>
      </c>
      <c r="F11" s="297"/>
    </row>
    <row r="12" spans="1:6" ht="36" customHeight="1" x14ac:dyDescent="0.2">
      <c r="A12" s="234">
        <v>50</v>
      </c>
      <c r="B12" s="787" t="s">
        <v>633</v>
      </c>
      <c r="C12" s="793"/>
      <c r="D12" s="794"/>
      <c r="E12" s="179">
        <v>0</v>
      </c>
      <c r="F12" s="296"/>
    </row>
    <row r="13" spans="1:6" ht="30" customHeight="1" x14ac:dyDescent="0.2">
      <c r="A13" s="211" t="s">
        <v>191</v>
      </c>
      <c r="B13" s="787" t="s">
        <v>463</v>
      </c>
      <c r="C13" s="788"/>
      <c r="D13" s="789"/>
      <c r="E13" s="172">
        <v>0</v>
      </c>
      <c r="F13" s="298"/>
    </row>
    <row r="14" spans="1:6" ht="30" customHeight="1" x14ac:dyDescent="0.2">
      <c r="A14" s="438" t="s">
        <v>190</v>
      </c>
      <c r="B14" s="783"/>
      <c r="C14" s="784"/>
      <c r="D14" s="785"/>
      <c r="E14" s="434">
        <v>0</v>
      </c>
      <c r="F14" s="299"/>
    </row>
    <row r="15" spans="1:6" ht="30" customHeight="1" x14ac:dyDescent="0.2">
      <c r="A15" s="211">
        <v>63</v>
      </c>
      <c r="B15" s="790" t="s">
        <v>555</v>
      </c>
      <c r="C15" s="791"/>
      <c r="D15" s="792"/>
      <c r="E15" s="172">
        <v>0</v>
      </c>
      <c r="F15" s="299"/>
    </row>
    <row r="16" spans="1:6" ht="36" customHeight="1" thickBot="1" x14ac:dyDescent="0.25">
      <c r="A16" s="232">
        <v>70</v>
      </c>
      <c r="B16" s="795" t="s">
        <v>556</v>
      </c>
      <c r="C16" s="796"/>
      <c r="D16" s="797"/>
      <c r="E16" s="193">
        <f>SUM(E9:E15)</f>
        <v>33170</v>
      </c>
      <c r="F16" s="300"/>
    </row>
    <row r="17" spans="1:6" ht="7.5" customHeight="1" thickBot="1" x14ac:dyDescent="0.25">
      <c r="A17" s="798"/>
      <c r="B17" s="799"/>
      <c r="C17" s="799"/>
      <c r="D17" s="799"/>
      <c r="E17" s="799"/>
      <c r="F17" s="799"/>
    </row>
    <row r="18" spans="1:6" ht="36" customHeight="1" x14ac:dyDescent="0.2">
      <c r="A18" s="255">
        <v>100</v>
      </c>
      <c r="B18" s="800" t="s">
        <v>573</v>
      </c>
      <c r="C18" s="801"/>
      <c r="D18" s="802"/>
      <c r="E18" s="219">
        <v>0</v>
      </c>
      <c r="F18" s="301"/>
    </row>
    <row r="19" spans="1:6" ht="36" customHeight="1" x14ac:dyDescent="0.2">
      <c r="A19" s="234">
        <v>101</v>
      </c>
      <c r="B19" s="787" t="s">
        <v>634</v>
      </c>
      <c r="C19" s="793"/>
      <c r="D19" s="794"/>
      <c r="E19" s="172">
        <f>'Přehled údajů k přiznání'!F37-'Přehled údajů k přiznání'!F35-'Přehled údajů k přiznání'!F31</f>
        <v>13054</v>
      </c>
      <c r="F19" s="299"/>
    </row>
    <row r="20" spans="1:6" ht="30" customHeight="1" x14ac:dyDescent="0.2">
      <c r="A20" s="234" t="s">
        <v>189</v>
      </c>
      <c r="B20" s="790" t="s">
        <v>464</v>
      </c>
      <c r="C20" s="803"/>
      <c r="D20" s="804"/>
      <c r="E20" s="172">
        <f>'Přehled údajů k přiznání'!F35</f>
        <v>3001</v>
      </c>
      <c r="F20" s="299"/>
    </row>
    <row r="21" spans="1:6" ht="30" customHeight="1" x14ac:dyDescent="0.2">
      <c r="A21" s="227" t="s">
        <v>188</v>
      </c>
      <c r="B21" s="790" t="s">
        <v>465</v>
      </c>
      <c r="C21" s="803"/>
      <c r="D21" s="804"/>
      <c r="E21" s="172">
        <f>'Přehled údajů k přiznání'!F31</f>
        <v>2000</v>
      </c>
      <c r="F21" s="302"/>
    </row>
    <row r="22" spans="1:6" ht="30" customHeight="1" x14ac:dyDescent="0.2">
      <c r="A22" s="211" t="s">
        <v>187</v>
      </c>
      <c r="B22" s="787" t="s">
        <v>635</v>
      </c>
      <c r="C22" s="793"/>
      <c r="D22" s="794"/>
      <c r="E22" s="172">
        <v>0</v>
      </c>
      <c r="F22" s="299"/>
    </row>
    <row r="23" spans="1:6" ht="30" customHeight="1" x14ac:dyDescent="0.2">
      <c r="A23" s="211" t="s">
        <v>186</v>
      </c>
      <c r="B23" s="787" t="s">
        <v>636</v>
      </c>
      <c r="C23" s="793"/>
      <c r="D23" s="794"/>
      <c r="E23" s="172">
        <v>0</v>
      </c>
      <c r="F23" s="302"/>
    </row>
    <row r="24" spans="1:6" s="260" customFormat="1" ht="25.5" customHeight="1" x14ac:dyDescent="0.2">
      <c r="A24" s="234">
        <v>120</v>
      </c>
      <c r="B24" s="836" t="s">
        <v>185</v>
      </c>
      <c r="C24" s="837"/>
      <c r="D24" s="838"/>
      <c r="E24" s="172">
        <v>0</v>
      </c>
      <c r="F24" s="235"/>
    </row>
    <row r="25" spans="1:6" s="260" customFormat="1" ht="25.5" customHeight="1" x14ac:dyDescent="0.2">
      <c r="A25" s="234">
        <v>130</v>
      </c>
      <c r="B25" s="836" t="s">
        <v>184</v>
      </c>
      <c r="C25" s="837"/>
      <c r="D25" s="838"/>
      <c r="E25" s="172">
        <v>0</v>
      </c>
      <c r="F25" s="235"/>
    </row>
    <row r="26" spans="1:6" ht="30" customHeight="1" x14ac:dyDescent="0.2">
      <c r="A26" s="211" t="s">
        <v>183</v>
      </c>
      <c r="B26" s="787" t="s">
        <v>637</v>
      </c>
      <c r="C26" s="793"/>
      <c r="D26" s="794"/>
      <c r="E26" s="172">
        <v>0</v>
      </c>
      <c r="F26" s="303"/>
    </row>
    <row r="27" spans="1:6" ht="30" customHeight="1" x14ac:dyDescent="0.2">
      <c r="A27" s="304">
        <v>150</v>
      </c>
      <c r="B27" s="839" t="s">
        <v>466</v>
      </c>
      <c r="C27" s="793"/>
      <c r="D27" s="794"/>
      <c r="E27" s="172">
        <v>0</v>
      </c>
      <c r="F27" s="305"/>
    </row>
    <row r="28" spans="1:6" ht="30" customHeight="1" x14ac:dyDescent="0.2">
      <c r="A28" s="211" t="s">
        <v>182</v>
      </c>
      <c r="B28" s="839" t="s">
        <v>467</v>
      </c>
      <c r="C28" s="793"/>
      <c r="D28" s="794"/>
      <c r="E28" s="172">
        <v>0</v>
      </c>
      <c r="F28" s="306"/>
    </row>
    <row r="29" spans="1:6" ht="30" customHeight="1" x14ac:dyDescent="0.2">
      <c r="A29" s="211" t="s">
        <v>181</v>
      </c>
      <c r="B29" s="839" t="s">
        <v>638</v>
      </c>
      <c r="C29" s="788"/>
      <c r="D29" s="789"/>
      <c r="E29" s="172">
        <v>0</v>
      </c>
      <c r="F29" s="306"/>
    </row>
    <row r="30" spans="1:6" ht="24" customHeight="1" x14ac:dyDescent="0.2">
      <c r="A30" s="438" t="s">
        <v>180</v>
      </c>
      <c r="B30" s="786"/>
      <c r="C30" s="784"/>
      <c r="D30" s="785"/>
      <c r="E30" s="434">
        <v>0</v>
      </c>
      <c r="F30" s="306"/>
    </row>
    <row r="31" spans="1:6" ht="30" customHeight="1" x14ac:dyDescent="0.2">
      <c r="A31" s="211">
        <v>163</v>
      </c>
      <c r="B31" s="790" t="s">
        <v>639</v>
      </c>
      <c r="C31" s="791"/>
      <c r="D31" s="792"/>
      <c r="E31" s="172">
        <v>0</v>
      </c>
      <c r="F31" s="306"/>
    </row>
    <row r="32" spans="1:6" ht="30" customHeight="1" thickBot="1" x14ac:dyDescent="0.25">
      <c r="A32" s="304">
        <v>170</v>
      </c>
      <c r="B32" s="840" t="s">
        <v>557</v>
      </c>
      <c r="C32" s="841"/>
      <c r="D32" s="842"/>
      <c r="E32" s="307">
        <f>SUM(E18:E31)</f>
        <v>18055</v>
      </c>
      <c r="F32" s="308"/>
    </row>
    <row r="33" spans="1:6" x14ac:dyDescent="0.2">
      <c r="A33" s="834">
        <v>2</v>
      </c>
      <c r="B33" s="835"/>
      <c r="C33" s="835"/>
      <c r="D33" s="835"/>
      <c r="E33" s="835"/>
      <c r="F33" s="835"/>
    </row>
  </sheetData>
  <sheetProtection sheet="1" objects="1" scenarios="1"/>
  <mergeCells count="34">
    <mergeCell ref="A33:F33"/>
    <mergeCell ref="B21:D21"/>
    <mergeCell ref="B22:D22"/>
    <mergeCell ref="B23:D23"/>
    <mergeCell ref="B24:D24"/>
    <mergeCell ref="B25:D25"/>
    <mergeCell ref="B26:D26"/>
    <mergeCell ref="B27:D27"/>
    <mergeCell ref="B28:D28"/>
    <mergeCell ref="B29:D29"/>
    <mergeCell ref="B31:D31"/>
    <mergeCell ref="B32:D32"/>
    <mergeCell ref="A8:F8"/>
    <mergeCell ref="B9:D9"/>
    <mergeCell ref="B10:D10"/>
    <mergeCell ref="B11:D11"/>
    <mergeCell ref="B12:D12"/>
    <mergeCell ref="A1:F2"/>
    <mergeCell ref="A3:A4"/>
    <mergeCell ref="B3:D4"/>
    <mergeCell ref="E3:F3"/>
    <mergeCell ref="A5:A7"/>
    <mergeCell ref="B5:D5"/>
    <mergeCell ref="E5:E7"/>
    <mergeCell ref="F5:F7"/>
    <mergeCell ref="B14:D14"/>
    <mergeCell ref="B30:D30"/>
    <mergeCell ref="B13:D13"/>
    <mergeCell ref="B15:D15"/>
    <mergeCell ref="B19:D19"/>
    <mergeCell ref="B16:D16"/>
    <mergeCell ref="A17:F17"/>
    <mergeCell ref="B18:D18"/>
    <mergeCell ref="B20:D20"/>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42"/>
  <sheetViews>
    <sheetView workbookViewId="0">
      <selection sqref="A1:E2"/>
    </sheetView>
  </sheetViews>
  <sheetFormatPr defaultRowHeight="12.75" x14ac:dyDescent="0.2"/>
  <cols>
    <col min="1" max="1" width="10.5703125" style="203" customWidth="1"/>
    <col min="2" max="2" width="18.85546875" style="171" customWidth="1"/>
    <col min="3" max="3" width="37.140625" style="203" customWidth="1"/>
    <col min="4" max="5" width="15.140625" style="203" customWidth="1"/>
    <col min="6" max="16384" width="9.140625" style="171"/>
  </cols>
  <sheetData>
    <row r="1" spans="1:5" x14ac:dyDescent="0.2">
      <c r="A1" s="845" t="s">
        <v>217</v>
      </c>
      <c r="B1" s="750"/>
      <c r="C1" s="750"/>
      <c r="D1" s="750"/>
      <c r="E1" s="750"/>
    </row>
    <row r="2" spans="1:5" s="260" customFormat="1" ht="12.95" customHeight="1" x14ac:dyDescent="0.2">
      <c r="A2" s="750"/>
      <c r="B2" s="750"/>
      <c r="C2" s="750"/>
      <c r="D2" s="750"/>
      <c r="E2" s="750"/>
    </row>
    <row r="3" spans="1:5" s="260" customFormat="1" ht="12.95" customHeight="1" x14ac:dyDescent="0.2">
      <c r="A3" s="846" t="s">
        <v>216</v>
      </c>
      <c r="B3" s="716"/>
      <c r="C3" s="715" t="s">
        <v>215</v>
      </c>
      <c r="D3" s="716"/>
      <c r="E3" s="716"/>
    </row>
    <row r="4" spans="1:5" ht="18" customHeight="1" x14ac:dyDescent="0.2">
      <c r="A4" s="282">
        <f>'Základní údaje'!B5</f>
        <v>64211045</v>
      </c>
      <c r="B4" s="200"/>
      <c r="C4" s="283" t="str">
        <f>'Přehled údajů k přiznání'!F6</f>
        <v>CZ64211045</v>
      </c>
      <c r="D4" s="847"/>
      <c r="E4" s="723"/>
    </row>
    <row r="5" spans="1:5" ht="5.25" customHeight="1" x14ac:dyDescent="0.2">
      <c r="A5" s="200"/>
      <c r="B5" s="200"/>
      <c r="C5" s="200"/>
      <c r="D5" s="200"/>
      <c r="E5" s="200"/>
    </row>
    <row r="6" spans="1:5" ht="15" customHeight="1" x14ac:dyDescent="0.2">
      <c r="A6" s="848" t="s">
        <v>640</v>
      </c>
      <c r="B6" s="849"/>
      <c r="C6" s="849"/>
      <c r="D6" s="849"/>
      <c r="E6" s="849"/>
    </row>
    <row r="7" spans="1:5" ht="15" customHeight="1" thickBot="1" x14ac:dyDescent="0.25">
      <c r="A7" s="850"/>
      <c r="B7" s="850"/>
      <c r="C7" s="850"/>
      <c r="D7" s="850"/>
      <c r="E7" s="850"/>
    </row>
    <row r="8" spans="1:5" ht="14.1" customHeight="1" x14ac:dyDescent="0.2">
      <c r="A8" s="853" t="s">
        <v>199</v>
      </c>
      <c r="B8" s="855" t="s">
        <v>468</v>
      </c>
      <c r="C8" s="856"/>
      <c r="D8" s="843" t="s">
        <v>197</v>
      </c>
      <c r="E8" s="844"/>
    </row>
    <row r="9" spans="1:5" ht="14.1" customHeight="1" x14ac:dyDescent="0.2">
      <c r="A9" s="854"/>
      <c r="B9" s="857"/>
      <c r="C9" s="858"/>
      <c r="D9" s="190" t="s">
        <v>196</v>
      </c>
      <c r="E9" s="231" t="s">
        <v>195</v>
      </c>
    </row>
    <row r="10" spans="1:5" ht="18.75" customHeight="1" x14ac:dyDescent="0.2">
      <c r="A10" s="284">
        <v>1</v>
      </c>
      <c r="B10" s="859" t="s">
        <v>641</v>
      </c>
      <c r="C10" s="852"/>
      <c r="D10" s="172">
        <f>'Přehled údajů k přiznání'!F44</f>
        <v>33170</v>
      </c>
      <c r="E10" s="210"/>
    </row>
    <row r="11" spans="1:5" ht="18.75" customHeight="1" x14ac:dyDescent="0.2">
      <c r="A11" s="284">
        <v>2</v>
      </c>
      <c r="B11" s="851"/>
      <c r="C11" s="852"/>
      <c r="D11" s="172"/>
      <c r="E11" s="210"/>
    </row>
    <row r="12" spans="1:5" ht="18.75" customHeight="1" x14ac:dyDescent="0.2">
      <c r="A12" s="284">
        <v>3</v>
      </c>
      <c r="B12" s="851"/>
      <c r="C12" s="852"/>
      <c r="D12" s="172"/>
      <c r="E12" s="210"/>
    </row>
    <row r="13" spans="1:5" ht="18.75" customHeight="1" x14ac:dyDescent="0.2">
      <c r="A13" s="284">
        <v>4</v>
      </c>
      <c r="B13" s="851"/>
      <c r="C13" s="852"/>
      <c r="D13" s="172"/>
      <c r="E13" s="210"/>
    </row>
    <row r="14" spans="1:5" ht="18.75" customHeight="1" x14ac:dyDescent="0.2">
      <c r="A14" s="284">
        <v>5</v>
      </c>
      <c r="B14" s="851"/>
      <c r="C14" s="852"/>
      <c r="D14" s="172"/>
      <c r="E14" s="210"/>
    </row>
    <row r="15" spans="1:5" ht="18.75" customHeight="1" x14ac:dyDescent="0.2">
      <c r="A15" s="284">
        <v>6</v>
      </c>
      <c r="B15" s="851"/>
      <c r="C15" s="852"/>
      <c r="D15" s="172"/>
      <c r="E15" s="210"/>
    </row>
    <row r="16" spans="1:5" ht="18.75" customHeight="1" x14ac:dyDescent="0.2">
      <c r="A16" s="284">
        <v>7</v>
      </c>
      <c r="B16" s="851"/>
      <c r="C16" s="852"/>
      <c r="D16" s="172"/>
      <c r="E16" s="210"/>
    </row>
    <row r="17" spans="1:5" ht="18.75" customHeight="1" x14ac:dyDescent="0.2">
      <c r="A17" s="284">
        <v>8</v>
      </c>
      <c r="B17" s="851"/>
      <c r="C17" s="852"/>
      <c r="D17" s="172"/>
      <c r="E17" s="210"/>
    </row>
    <row r="18" spans="1:5" ht="18.75" customHeight="1" x14ac:dyDescent="0.2">
      <c r="A18" s="284">
        <v>9</v>
      </c>
      <c r="B18" s="851"/>
      <c r="C18" s="852"/>
      <c r="D18" s="172"/>
      <c r="E18" s="210"/>
    </row>
    <row r="19" spans="1:5" ht="18.75" customHeight="1" x14ac:dyDescent="0.2">
      <c r="A19" s="284">
        <v>10</v>
      </c>
      <c r="B19" s="851"/>
      <c r="C19" s="852"/>
      <c r="D19" s="172"/>
      <c r="E19" s="210"/>
    </row>
    <row r="20" spans="1:5" ht="18.75" customHeight="1" x14ac:dyDescent="0.2">
      <c r="A20" s="284">
        <v>11</v>
      </c>
      <c r="B20" s="851"/>
      <c r="C20" s="852"/>
      <c r="D20" s="172"/>
      <c r="E20" s="210"/>
    </row>
    <row r="21" spans="1:5" ht="18.75" customHeight="1" x14ac:dyDescent="0.2">
      <c r="A21" s="284">
        <v>12</v>
      </c>
      <c r="B21" s="851"/>
      <c r="C21" s="852"/>
      <c r="D21" s="172"/>
      <c r="E21" s="210"/>
    </row>
    <row r="22" spans="1:5" ht="18.75" customHeight="1" thickBot="1" x14ac:dyDescent="0.25">
      <c r="A22" s="285">
        <v>13</v>
      </c>
      <c r="B22" s="367" t="s">
        <v>469</v>
      </c>
      <c r="C22" s="286"/>
      <c r="D22" s="193">
        <f>SUM(D10:D21)</f>
        <v>33170</v>
      </c>
      <c r="E22" s="233"/>
    </row>
    <row r="23" spans="1:5" x14ac:dyDescent="0.2">
      <c r="A23" s="861" t="s">
        <v>213</v>
      </c>
      <c r="B23" s="754"/>
      <c r="C23" s="754"/>
      <c r="D23" s="754"/>
      <c r="E23" s="754"/>
    </row>
    <row r="24" spans="1:5" x14ac:dyDescent="0.2">
      <c r="A24" s="862" t="s">
        <v>212</v>
      </c>
      <c r="B24" s="863"/>
      <c r="C24" s="863"/>
      <c r="D24" s="863"/>
      <c r="E24" s="863"/>
    </row>
    <row r="25" spans="1:5" ht="13.5" thickBot="1" x14ac:dyDescent="0.25">
      <c r="A25" s="864"/>
      <c r="B25" s="864"/>
      <c r="C25" s="864"/>
      <c r="D25" s="864"/>
      <c r="E25" s="864"/>
    </row>
    <row r="26" spans="1:5" ht="14.1" customHeight="1" x14ac:dyDescent="0.2">
      <c r="A26" s="853" t="s">
        <v>199</v>
      </c>
      <c r="B26" s="855" t="s">
        <v>198</v>
      </c>
      <c r="C26" s="856"/>
      <c r="D26" s="843" t="s">
        <v>197</v>
      </c>
      <c r="E26" s="844"/>
    </row>
    <row r="27" spans="1:5" ht="14.1" customHeight="1" x14ac:dyDescent="0.2">
      <c r="A27" s="854"/>
      <c r="B27" s="857"/>
      <c r="C27" s="858"/>
      <c r="D27" s="190" t="s">
        <v>196</v>
      </c>
      <c r="E27" s="231" t="s">
        <v>195</v>
      </c>
    </row>
    <row r="28" spans="1:5" ht="18.75" customHeight="1" x14ac:dyDescent="0.2">
      <c r="A28" s="284">
        <v>1</v>
      </c>
      <c r="B28" s="836" t="s">
        <v>211</v>
      </c>
      <c r="C28" s="838"/>
      <c r="D28" s="172"/>
      <c r="E28" s="210"/>
    </row>
    <row r="29" spans="1:5" ht="18.75" customHeight="1" x14ac:dyDescent="0.2">
      <c r="A29" s="284">
        <v>2</v>
      </c>
      <c r="B29" s="836" t="s">
        <v>210</v>
      </c>
      <c r="C29" s="838"/>
      <c r="D29" s="172" t="s">
        <v>135</v>
      </c>
      <c r="E29" s="287" t="s">
        <v>135</v>
      </c>
    </row>
    <row r="30" spans="1:5" ht="18.75" customHeight="1" x14ac:dyDescent="0.2">
      <c r="A30" s="284">
        <v>3</v>
      </c>
      <c r="B30" s="836" t="s">
        <v>209</v>
      </c>
      <c r="C30" s="838"/>
      <c r="D30" s="172"/>
      <c r="E30" s="210"/>
    </row>
    <row r="31" spans="1:5" ht="18.75" customHeight="1" x14ac:dyDescent="0.2">
      <c r="A31" s="284">
        <v>4</v>
      </c>
      <c r="B31" s="836" t="s">
        <v>208</v>
      </c>
      <c r="C31" s="860"/>
      <c r="D31" s="172"/>
      <c r="E31" s="210"/>
    </row>
    <row r="32" spans="1:5" ht="18.75" customHeight="1" x14ac:dyDescent="0.2">
      <c r="A32" s="284">
        <v>5</v>
      </c>
      <c r="B32" s="836" t="s">
        <v>207</v>
      </c>
      <c r="C32" s="860"/>
      <c r="D32" s="172"/>
      <c r="E32" s="210"/>
    </row>
    <row r="33" spans="1:5" ht="18.75" customHeight="1" x14ac:dyDescent="0.2">
      <c r="A33" s="284">
        <v>6</v>
      </c>
      <c r="B33" s="836" t="s">
        <v>206</v>
      </c>
      <c r="C33" s="860"/>
      <c r="D33" s="172"/>
      <c r="E33" s="210"/>
    </row>
    <row r="34" spans="1:5" ht="18.75" customHeight="1" x14ac:dyDescent="0.2">
      <c r="A34" s="284">
        <v>7</v>
      </c>
      <c r="B34" s="836" t="s">
        <v>205</v>
      </c>
      <c r="C34" s="860"/>
      <c r="D34" s="172"/>
      <c r="E34" s="210"/>
    </row>
    <row r="35" spans="1:5" ht="24" customHeight="1" x14ac:dyDescent="0.2">
      <c r="A35" s="284">
        <v>8</v>
      </c>
      <c r="B35" s="787" t="s">
        <v>470</v>
      </c>
      <c r="C35" s="867"/>
      <c r="D35" s="172"/>
      <c r="E35" s="210"/>
    </row>
    <row r="36" spans="1:5" ht="18.75" customHeight="1" x14ac:dyDescent="0.2">
      <c r="A36" s="284">
        <v>9</v>
      </c>
      <c r="B36" s="836" t="s">
        <v>204</v>
      </c>
      <c r="C36" s="860"/>
      <c r="D36" s="172"/>
      <c r="E36" s="210"/>
    </row>
    <row r="37" spans="1:5" ht="24" customHeight="1" x14ac:dyDescent="0.2">
      <c r="A37" s="284">
        <v>10</v>
      </c>
      <c r="B37" s="868" t="s">
        <v>203</v>
      </c>
      <c r="C37" s="869"/>
      <c r="D37" s="172"/>
      <c r="E37" s="210"/>
    </row>
    <row r="38" spans="1:5" ht="18.75" customHeight="1" thickBot="1" x14ac:dyDescent="0.25">
      <c r="A38" s="285">
        <v>11</v>
      </c>
      <c r="B38" s="795" t="s">
        <v>202</v>
      </c>
      <c r="C38" s="870"/>
      <c r="D38" s="193">
        <f>SUM(D28:D37)</f>
        <v>0</v>
      </c>
      <c r="E38" s="233"/>
    </row>
    <row r="39" spans="1:5" x14ac:dyDescent="0.2">
      <c r="A39" s="871" t="s">
        <v>201</v>
      </c>
      <c r="B39" s="872"/>
      <c r="C39" s="872"/>
      <c r="D39" s="872"/>
      <c r="E39" s="872"/>
    </row>
    <row r="40" spans="1:5" ht="13.5" thickBot="1" x14ac:dyDescent="0.25">
      <c r="A40" s="864"/>
      <c r="B40" s="864"/>
      <c r="C40" s="864"/>
      <c r="D40" s="864"/>
      <c r="E40" s="864"/>
    </row>
    <row r="41" spans="1:5" ht="90" customHeight="1" thickBot="1" x14ac:dyDescent="0.25">
      <c r="A41" s="288">
        <v>12</v>
      </c>
      <c r="B41" s="873" t="s">
        <v>471</v>
      </c>
      <c r="C41" s="874"/>
      <c r="D41" s="219">
        <v>0</v>
      </c>
      <c r="E41" s="220"/>
    </row>
    <row r="42" spans="1:5" x14ac:dyDescent="0.2">
      <c r="A42" s="865">
        <v>3</v>
      </c>
      <c r="B42" s="866"/>
      <c r="C42" s="866"/>
      <c r="D42" s="866"/>
      <c r="E42" s="866"/>
    </row>
  </sheetData>
  <sheetProtection sheet="1" objects="1" scenarios="1"/>
  <mergeCells count="39">
    <mergeCell ref="A42:E42"/>
    <mergeCell ref="B35:C35"/>
    <mergeCell ref="B36:C36"/>
    <mergeCell ref="B37:C37"/>
    <mergeCell ref="B38:C38"/>
    <mergeCell ref="A39:E40"/>
    <mergeCell ref="B41:C41"/>
    <mergeCell ref="B19:C19"/>
    <mergeCell ref="B20:C20"/>
    <mergeCell ref="B34:C34"/>
    <mergeCell ref="A23:E23"/>
    <mergeCell ref="A24:E25"/>
    <mergeCell ref="A26:A27"/>
    <mergeCell ref="B26:C27"/>
    <mergeCell ref="D26:E26"/>
    <mergeCell ref="B28:C28"/>
    <mergeCell ref="B29:C29"/>
    <mergeCell ref="B21:C21"/>
    <mergeCell ref="B30:C30"/>
    <mergeCell ref="B31:C31"/>
    <mergeCell ref="B32:C32"/>
    <mergeCell ref="B33:C33"/>
    <mergeCell ref="B15:C15"/>
    <mergeCell ref="B16:C16"/>
    <mergeCell ref="B17:C17"/>
    <mergeCell ref="B18:C18"/>
    <mergeCell ref="A8:A9"/>
    <mergeCell ref="B8:C9"/>
    <mergeCell ref="B10:C10"/>
    <mergeCell ref="B11:C11"/>
    <mergeCell ref="B12:C12"/>
    <mergeCell ref="B13:C13"/>
    <mergeCell ref="B14:C14"/>
    <mergeCell ref="D8:E8"/>
    <mergeCell ref="A1:E2"/>
    <mergeCell ref="A3:B3"/>
    <mergeCell ref="C3:E3"/>
    <mergeCell ref="D4:E4"/>
    <mergeCell ref="A6:E7"/>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32"/>
  <sheetViews>
    <sheetView workbookViewId="0">
      <selection sqref="A1:F1"/>
    </sheetView>
  </sheetViews>
  <sheetFormatPr defaultRowHeight="12.75" x14ac:dyDescent="0.2"/>
  <cols>
    <col min="1" max="1" width="6.42578125" style="203" customWidth="1"/>
    <col min="2" max="2" width="20.140625" style="203" customWidth="1"/>
    <col min="3" max="3" width="19" style="203" customWidth="1"/>
    <col min="4" max="4" width="21.7109375" style="203" customWidth="1"/>
    <col min="5" max="6" width="14.5703125" style="203" customWidth="1"/>
    <col min="7" max="16384" width="9.140625" style="171"/>
  </cols>
  <sheetData>
    <row r="1" spans="1:6" ht="39.950000000000003" customHeight="1" x14ac:dyDescent="0.2">
      <c r="A1" s="848" t="s">
        <v>642</v>
      </c>
      <c r="B1" s="716"/>
      <c r="C1" s="716"/>
      <c r="D1" s="716"/>
      <c r="E1" s="716"/>
      <c r="F1" s="716"/>
    </row>
    <row r="2" spans="1:6" ht="24" customHeight="1" thickBot="1" x14ac:dyDescent="0.25">
      <c r="A2" s="883" t="s">
        <v>225</v>
      </c>
      <c r="B2" s="884"/>
      <c r="C2" s="884"/>
      <c r="D2" s="884"/>
      <c r="E2" s="884"/>
      <c r="F2" s="884"/>
    </row>
    <row r="3" spans="1:6" ht="14.1" customHeight="1" x14ac:dyDescent="0.2">
      <c r="A3" s="853" t="s">
        <v>199</v>
      </c>
      <c r="B3" s="855" t="s">
        <v>198</v>
      </c>
      <c r="C3" s="886"/>
      <c r="D3" s="856"/>
      <c r="E3" s="843" t="s">
        <v>197</v>
      </c>
      <c r="F3" s="890"/>
    </row>
    <row r="4" spans="1:6" ht="14.1" customHeight="1" x14ac:dyDescent="0.2">
      <c r="A4" s="885"/>
      <c r="B4" s="887"/>
      <c r="C4" s="888"/>
      <c r="D4" s="889"/>
      <c r="E4" s="230" t="s">
        <v>196</v>
      </c>
      <c r="F4" s="231" t="s">
        <v>195</v>
      </c>
    </row>
    <row r="5" spans="1:6" ht="18" customHeight="1" x14ac:dyDescent="0.2">
      <c r="A5" s="270">
        <v>1</v>
      </c>
      <c r="B5" s="875" t="s">
        <v>224</v>
      </c>
      <c r="C5" s="876"/>
      <c r="D5" s="877"/>
      <c r="E5" s="172" t="s">
        <v>135</v>
      </c>
      <c r="F5" s="271" t="s">
        <v>135</v>
      </c>
    </row>
    <row r="6" spans="1:6" ht="18" customHeight="1" x14ac:dyDescent="0.2">
      <c r="A6" s="270">
        <v>2</v>
      </c>
      <c r="B6" s="878" t="s">
        <v>224</v>
      </c>
      <c r="C6" s="879"/>
      <c r="D6" s="880"/>
      <c r="E6" s="172" t="s">
        <v>135</v>
      </c>
      <c r="F6" s="271" t="s">
        <v>135</v>
      </c>
    </row>
    <row r="7" spans="1:6" ht="24" customHeight="1" x14ac:dyDescent="0.2">
      <c r="A7" s="270">
        <v>3</v>
      </c>
      <c r="B7" s="875" t="s">
        <v>315</v>
      </c>
      <c r="C7" s="881"/>
      <c r="D7" s="882"/>
      <c r="E7" s="172"/>
      <c r="F7" s="272"/>
    </row>
    <row r="8" spans="1:6" ht="33.950000000000003" customHeight="1" x14ac:dyDescent="0.2">
      <c r="A8" s="270">
        <v>4</v>
      </c>
      <c r="B8" s="875" t="s">
        <v>575</v>
      </c>
      <c r="C8" s="881"/>
      <c r="D8" s="882"/>
      <c r="E8" s="172"/>
      <c r="F8" s="272"/>
    </row>
    <row r="9" spans="1:6" ht="33.950000000000003" customHeight="1" x14ac:dyDescent="0.2">
      <c r="A9" s="270">
        <v>5</v>
      </c>
      <c r="B9" s="875" t="s">
        <v>576</v>
      </c>
      <c r="C9" s="881"/>
      <c r="D9" s="882"/>
      <c r="E9" s="172"/>
      <c r="F9" s="272"/>
    </row>
    <row r="10" spans="1:6" ht="24" customHeight="1" x14ac:dyDescent="0.2">
      <c r="A10" s="270">
        <v>6</v>
      </c>
      <c r="B10" s="891" t="s">
        <v>316</v>
      </c>
      <c r="C10" s="892"/>
      <c r="D10" s="893"/>
      <c r="E10" s="172"/>
      <c r="F10" s="272"/>
    </row>
    <row r="11" spans="1:6" ht="33.950000000000003" customHeight="1" x14ac:dyDescent="0.2">
      <c r="A11" s="273">
        <v>7</v>
      </c>
      <c r="B11" s="875" t="s">
        <v>317</v>
      </c>
      <c r="C11" s="881"/>
      <c r="D11" s="882"/>
      <c r="E11" s="179"/>
      <c r="F11" s="274"/>
    </row>
    <row r="12" spans="1:6" ht="24" customHeight="1" x14ac:dyDescent="0.2">
      <c r="A12" s="275">
        <v>8</v>
      </c>
      <c r="B12" s="891" t="s">
        <v>318</v>
      </c>
      <c r="C12" s="892"/>
      <c r="D12" s="893"/>
      <c r="E12" s="209"/>
      <c r="F12" s="272"/>
    </row>
    <row r="13" spans="1:6" ht="24" customHeight="1" x14ac:dyDescent="0.2">
      <c r="A13" s="273">
        <v>9</v>
      </c>
      <c r="B13" s="894" t="s">
        <v>319</v>
      </c>
      <c r="C13" s="894"/>
      <c r="D13" s="894"/>
      <c r="E13" s="276"/>
      <c r="F13" s="277"/>
    </row>
    <row r="14" spans="1:6" ht="24" customHeight="1" x14ac:dyDescent="0.2">
      <c r="A14" s="273">
        <v>10</v>
      </c>
      <c r="B14" s="894" t="s">
        <v>320</v>
      </c>
      <c r="C14" s="894"/>
      <c r="D14" s="894"/>
      <c r="E14" s="276"/>
      <c r="F14" s="278"/>
    </row>
    <row r="15" spans="1:6" ht="24" customHeight="1" x14ac:dyDescent="0.2">
      <c r="A15" s="273">
        <v>11</v>
      </c>
      <c r="B15" s="894" t="s">
        <v>321</v>
      </c>
      <c r="C15" s="894"/>
      <c r="D15" s="894"/>
      <c r="E15" s="276"/>
      <c r="F15" s="278"/>
    </row>
    <row r="16" spans="1:6" ht="33.950000000000003" customHeight="1" thickBot="1" x14ac:dyDescent="0.25">
      <c r="A16" s="254">
        <v>12</v>
      </c>
      <c r="B16" s="895" t="s">
        <v>643</v>
      </c>
      <c r="C16" s="895"/>
      <c r="D16" s="895"/>
      <c r="E16" s="279"/>
      <c r="F16" s="280"/>
    </row>
    <row r="17" spans="1:6" ht="15" customHeight="1" thickBot="1" x14ac:dyDescent="0.25">
      <c r="A17" s="896" t="s">
        <v>223</v>
      </c>
      <c r="B17" s="897"/>
      <c r="C17" s="897"/>
      <c r="D17" s="897"/>
      <c r="E17" s="897"/>
      <c r="F17" s="897"/>
    </row>
    <row r="18" spans="1:6" ht="24" customHeight="1" x14ac:dyDescent="0.2">
      <c r="A18" s="252">
        <v>13</v>
      </c>
      <c r="B18" s="898" t="s">
        <v>322</v>
      </c>
      <c r="C18" s="899"/>
      <c r="D18" s="900"/>
      <c r="E18" s="219"/>
      <c r="F18" s="281"/>
    </row>
    <row r="19" spans="1:6" ht="24" customHeight="1" x14ac:dyDescent="0.2">
      <c r="A19" s="270" t="s">
        <v>222</v>
      </c>
      <c r="B19" s="891" t="s">
        <v>323</v>
      </c>
      <c r="C19" s="892"/>
      <c r="D19" s="893"/>
      <c r="E19" s="172"/>
      <c r="F19" s="272"/>
    </row>
    <row r="20" spans="1:6" ht="24" customHeight="1" x14ac:dyDescent="0.2">
      <c r="A20" s="270">
        <v>15</v>
      </c>
      <c r="B20" s="875" t="s">
        <v>324</v>
      </c>
      <c r="C20" s="881"/>
      <c r="D20" s="882"/>
      <c r="E20" s="172"/>
      <c r="F20" s="272"/>
    </row>
    <row r="21" spans="1:6" ht="24" customHeight="1" x14ac:dyDescent="0.2">
      <c r="A21" s="270">
        <v>16</v>
      </c>
      <c r="B21" s="891" t="s">
        <v>325</v>
      </c>
      <c r="C21" s="892"/>
      <c r="D21" s="893"/>
      <c r="E21" s="172"/>
      <c r="F21" s="272"/>
    </row>
    <row r="22" spans="1:6" ht="24" customHeight="1" x14ac:dyDescent="0.2">
      <c r="A22" s="270" t="s">
        <v>221</v>
      </c>
      <c r="B22" s="891" t="s">
        <v>326</v>
      </c>
      <c r="C22" s="892"/>
      <c r="D22" s="893"/>
      <c r="E22" s="172"/>
      <c r="F22" s="272"/>
    </row>
    <row r="23" spans="1:6" ht="24" customHeight="1" thickBot="1" x14ac:dyDescent="0.25">
      <c r="A23" s="270">
        <v>18</v>
      </c>
      <c r="B23" s="878" t="s">
        <v>327</v>
      </c>
      <c r="C23" s="879"/>
      <c r="D23" s="880"/>
      <c r="E23" s="172"/>
      <c r="F23" s="272"/>
    </row>
    <row r="24" spans="1:6" ht="15" customHeight="1" thickBot="1" x14ac:dyDescent="0.25">
      <c r="A24" s="896" t="s">
        <v>220</v>
      </c>
      <c r="B24" s="897"/>
      <c r="C24" s="897"/>
      <c r="D24" s="897"/>
      <c r="E24" s="897"/>
      <c r="F24" s="897"/>
    </row>
    <row r="25" spans="1:6" ht="42" customHeight="1" x14ac:dyDescent="0.2">
      <c r="A25" s="252">
        <v>19</v>
      </c>
      <c r="B25" s="901" t="s">
        <v>328</v>
      </c>
      <c r="C25" s="902"/>
      <c r="D25" s="903"/>
      <c r="E25" s="219"/>
      <c r="F25" s="281"/>
    </row>
    <row r="26" spans="1:6" ht="24" customHeight="1" x14ac:dyDescent="0.2">
      <c r="A26" s="270">
        <v>20</v>
      </c>
      <c r="B26" s="891" t="s">
        <v>329</v>
      </c>
      <c r="C26" s="892"/>
      <c r="D26" s="893"/>
      <c r="E26" s="172"/>
      <c r="F26" s="272"/>
    </row>
    <row r="27" spans="1:6" ht="33.950000000000003" customHeight="1" x14ac:dyDescent="0.2">
      <c r="A27" s="273" t="s">
        <v>219</v>
      </c>
      <c r="B27" s="904" t="s">
        <v>330</v>
      </c>
      <c r="C27" s="905"/>
      <c r="D27" s="906"/>
      <c r="E27" s="179"/>
      <c r="F27" s="274"/>
    </row>
    <row r="28" spans="1:6" ht="33.950000000000003" customHeight="1" thickBot="1" x14ac:dyDescent="0.25">
      <c r="A28" s="270">
        <v>22</v>
      </c>
      <c r="B28" s="907" t="s">
        <v>331</v>
      </c>
      <c r="C28" s="908"/>
      <c r="D28" s="909"/>
      <c r="E28" s="172"/>
      <c r="F28" s="272"/>
    </row>
    <row r="29" spans="1:6" ht="15" customHeight="1" thickBot="1" x14ac:dyDescent="0.25">
      <c r="A29" s="896" t="s">
        <v>218</v>
      </c>
      <c r="B29" s="897"/>
      <c r="C29" s="897"/>
      <c r="D29" s="897"/>
      <c r="E29" s="897"/>
      <c r="F29" s="897"/>
    </row>
    <row r="30" spans="1:6" ht="36" customHeight="1" x14ac:dyDescent="0.2">
      <c r="A30" s="252">
        <v>23</v>
      </c>
      <c r="B30" s="901" t="s">
        <v>574</v>
      </c>
      <c r="C30" s="902"/>
      <c r="D30" s="903"/>
      <c r="E30" s="219"/>
      <c r="F30" s="281"/>
    </row>
    <row r="31" spans="1:6" ht="24" customHeight="1" thickBot="1" x14ac:dyDescent="0.25">
      <c r="A31" s="270">
        <v>24</v>
      </c>
      <c r="B31" s="907" t="s">
        <v>577</v>
      </c>
      <c r="C31" s="908"/>
      <c r="D31" s="909"/>
      <c r="E31" s="172"/>
      <c r="F31" s="272"/>
    </row>
    <row r="32" spans="1:6" ht="11.1" customHeight="1" x14ac:dyDescent="0.2">
      <c r="A32" s="865">
        <v>4</v>
      </c>
      <c r="B32" s="865"/>
      <c r="C32" s="865"/>
      <c r="D32" s="865"/>
      <c r="E32" s="865"/>
      <c r="F32" s="865"/>
    </row>
  </sheetData>
  <sheetProtection sheet="1" objects="1" scenarios="1"/>
  <mergeCells count="33">
    <mergeCell ref="B30:D30"/>
    <mergeCell ref="A32:F32"/>
    <mergeCell ref="A24:F24"/>
    <mergeCell ref="B25:D25"/>
    <mergeCell ref="B26:D26"/>
    <mergeCell ref="B27:D27"/>
    <mergeCell ref="B28:D28"/>
    <mergeCell ref="A29:F29"/>
    <mergeCell ref="B31:D31"/>
    <mergeCell ref="B9:D9"/>
    <mergeCell ref="B10:D10"/>
    <mergeCell ref="B23:D23"/>
    <mergeCell ref="B12:D12"/>
    <mergeCell ref="B13:D13"/>
    <mergeCell ref="B14:D14"/>
    <mergeCell ref="B15:D15"/>
    <mergeCell ref="B16:D16"/>
    <mergeCell ref="A17:F17"/>
    <mergeCell ref="B18:D18"/>
    <mergeCell ref="B11:D11"/>
    <mergeCell ref="B19:D19"/>
    <mergeCell ref="B20:D20"/>
    <mergeCell ref="B22:D22"/>
    <mergeCell ref="B21:D21"/>
    <mergeCell ref="B5:D5"/>
    <mergeCell ref="B6:D6"/>
    <mergeCell ref="B7:D7"/>
    <mergeCell ref="B8:D8"/>
    <mergeCell ref="A1:F1"/>
    <mergeCell ref="A2:F2"/>
    <mergeCell ref="A3:A4"/>
    <mergeCell ref="B3:D4"/>
    <mergeCell ref="E3:F3"/>
  </mergeCells>
  <printOptions horizontalCentered="1" verticalCentered="1"/>
  <pageMargins left="0.23622047244094491" right="0.23622047244094491" top="0.23622047244094491" bottom="0.23622047244094491" header="0" footer="0"/>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G45"/>
  <sheetViews>
    <sheetView workbookViewId="0">
      <selection sqref="A1:G1"/>
    </sheetView>
  </sheetViews>
  <sheetFormatPr defaultRowHeight="12.75" x14ac:dyDescent="0.2"/>
  <cols>
    <col min="1" max="1" width="7" style="203" customWidth="1"/>
    <col min="2" max="3" width="12.7109375" style="203" customWidth="1"/>
    <col min="4" max="7" width="17.140625" style="203" customWidth="1"/>
    <col min="8" max="16384" width="9.140625" style="171"/>
  </cols>
  <sheetData>
    <row r="1" spans="1:7" ht="12.75" customHeight="1" thickBot="1" x14ac:dyDescent="0.25">
      <c r="A1" s="910" t="s">
        <v>238</v>
      </c>
      <c r="B1" s="707"/>
      <c r="C1" s="707"/>
      <c r="D1" s="707"/>
      <c r="E1" s="707"/>
      <c r="F1" s="707"/>
      <c r="G1" s="707"/>
    </row>
    <row r="2" spans="1:7" ht="22.5" customHeight="1" x14ac:dyDescent="0.2">
      <c r="A2" s="252">
        <v>25</v>
      </c>
      <c r="B2" s="911" t="s">
        <v>332</v>
      </c>
      <c r="C2" s="912"/>
      <c r="D2" s="912"/>
      <c r="E2" s="913"/>
      <c r="F2" s="253"/>
      <c r="G2" s="174"/>
    </row>
    <row r="3" spans="1:7" ht="22.5" customHeight="1" thickBot="1" x14ac:dyDescent="0.25">
      <c r="A3" s="254">
        <v>26</v>
      </c>
      <c r="B3" s="907" t="s">
        <v>333</v>
      </c>
      <c r="C3" s="914"/>
      <c r="D3" s="914"/>
      <c r="E3" s="870"/>
      <c r="F3" s="193"/>
      <c r="G3" s="173"/>
    </row>
    <row r="4" spans="1:7" ht="12.75" customHeight="1" thickBot="1" x14ac:dyDescent="0.25">
      <c r="A4" s="915" t="s">
        <v>237</v>
      </c>
      <c r="B4" s="760"/>
      <c r="C4" s="760"/>
      <c r="D4" s="760"/>
      <c r="E4" s="760"/>
      <c r="F4" s="760"/>
      <c r="G4" s="760"/>
    </row>
    <row r="5" spans="1:7" ht="22.5" customHeight="1" x14ac:dyDescent="0.2">
      <c r="A5" s="255">
        <v>27</v>
      </c>
      <c r="B5" s="831" t="s">
        <v>334</v>
      </c>
      <c r="C5" s="912"/>
      <c r="D5" s="912"/>
      <c r="E5" s="913"/>
      <c r="F5" s="256"/>
      <c r="G5" s="177"/>
    </row>
    <row r="6" spans="1:7" ht="22.5" customHeight="1" x14ac:dyDescent="0.2">
      <c r="A6" s="234">
        <v>28</v>
      </c>
      <c r="B6" s="787" t="s">
        <v>335</v>
      </c>
      <c r="C6" s="837"/>
      <c r="D6" s="837"/>
      <c r="E6" s="838"/>
      <c r="F6" s="257"/>
      <c r="G6" s="176"/>
    </row>
    <row r="7" spans="1:7" ht="22.5" customHeight="1" thickBot="1" x14ac:dyDescent="0.25">
      <c r="A7" s="258" t="s">
        <v>236</v>
      </c>
      <c r="B7" s="924" t="s">
        <v>336</v>
      </c>
      <c r="C7" s="914"/>
      <c r="D7" s="914"/>
      <c r="E7" s="870"/>
      <c r="F7" s="259"/>
      <c r="G7" s="175"/>
    </row>
    <row r="8" spans="1:7" ht="12.75" customHeight="1" thickBot="1" x14ac:dyDescent="0.25">
      <c r="A8" s="910" t="s">
        <v>235</v>
      </c>
      <c r="B8" s="707"/>
      <c r="C8" s="707"/>
      <c r="D8" s="707"/>
      <c r="E8" s="707"/>
      <c r="F8" s="707"/>
      <c r="G8" s="707"/>
    </row>
    <row r="9" spans="1:7" ht="22.5" customHeight="1" x14ac:dyDescent="0.2">
      <c r="A9" s="252">
        <v>30</v>
      </c>
      <c r="B9" s="911" t="s">
        <v>234</v>
      </c>
      <c r="C9" s="912"/>
      <c r="D9" s="912"/>
      <c r="E9" s="913"/>
      <c r="F9" s="253"/>
      <c r="G9" s="174"/>
    </row>
    <row r="10" spans="1:7" ht="22.5" customHeight="1" thickBot="1" x14ac:dyDescent="0.25">
      <c r="A10" s="254">
        <v>31</v>
      </c>
      <c r="B10" s="907" t="s">
        <v>337</v>
      </c>
      <c r="C10" s="914"/>
      <c r="D10" s="914"/>
      <c r="E10" s="870"/>
      <c r="F10" s="193"/>
      <c r="G10" s="173"/>
    </row>
    <row r="11" spans="1:7" ht="15.95" customHeight="1" x14ac:dyDescent="0.2">
      <c r="A11" s="925" t="s">
        <v>233</v>
      </c>
      <c r="B11" s="801"/>
      <c r="C11" s="801"/>
      <c r="D11" s="801"/>
      <c r="E11" s="801"/>
      <c r="F11" s="801"/>
      <c r="G11" s="801"/>
    </row>
    <row r="12" spans="1:7" s="260" customFormat="1" ht="15.75" customHeight="1" thickBot="1" x14ac:dyDescent="0.25">
      <c r="A12" s="916" t="s">
        <v>472</v>
      </c>
      <c r="B12" s="917"/>
      <c r="C12" s="917"/>
      <c r="D12" s="917"/>
      <c r="E12" s="917"/>
      <c r="F12" s="917"/>
      <c r="G12" s="917"/>
    </row>
    <row r="13" spans="1:7" s="261" customFormat="1" ht="12" customHeight="1" x14ac:dyDescent="0.2">
      <c r="A13" s="808" t="s">
        <v>199</v>
      </c>
      <c r="B13" s="919" t="s">
        <v>578</v>
      </c>
      <c r="C13" s="920"/>
      <c r="D13" s="919" t="s">
        <v>579</v>
      </c>
      <c r="E13" s="919" t="s">
        <v>232</v>
      </c>
      <c r="F13" s="926"/>
      <c r="G13" s="927"/>
    </row>
    <row r="14" spans="1:7" ht="39.950000000000003" customHeight="1" x14ac:dyDescent="0.2">
      <c r="A14" s="918"/>
      <c r="B14" s="921"/>
      <c r="C14" s="922"/>
      <c r="D14" s="923"/>
      <c r="E14" s="262" t="s">
        <v>580</v>
      </c>
      <c r="F14" s="263" t="s">
        <v>473</v>
      </c>
      <c r="G14" s="264" t="s">
        <v>581</v>
      </c>
    </row>
    <row r="15" spans="1:7" ht="14.1" customHeight="1" x14ac:dyDescent="0.2">
      <c r="A15" s="234">
        <v>0</v>
      </c>
      <c r="B15" s="928">
        <v>1</v>
      </c>
      <c r="C15" s="929"/>
      <c r="D15" s="265">
        <v>2</v>
      </c>
      <c r="E15" s="265">
        <v>3</v>
      </c>
      <c r="F15" s="240">
        <v>4</v>
      </c>
      <c r="G15" s="206">
        <v>5</v>
      </c>
    </row>
    <row r="16" spans="1:7" ht="15" customHeight="1" x14ac:dyDescent="0.2">
      <c r="A16" s="234">
        <v>1</v>
      </c>
      <c r="B16" s="266"/>
      <c r="C16" s="267"/>
      <c r="D16" s="257"/>
      <c r="E16" s="257"/>
      <c r="F16" s="179"/>
      <c r="G16" s="178"/>
    </row>
    <row r="17" spans="1:7" ht="15" customHeight="1" x14ac:dyDescent="0.2">
      <c r="A17" s="234">
        <v>2</v>
      </c>
      <c r="B17" s="268"/>
      <c r="C17" s="268"/>
      <c r="D17" s="257"/>
      <c r="E17" s="257"/>
      <c r="F17" s="179"/>
      <c r="G17" s="178"/>
    </row>
    <row r="18" spans="1:7" ht="15" customHeight="1" x14ac:dyDescent="0.2">
      <c r="A18" s="234">
        <v>3</v>
      </c>
      <c r="B18" s="268"/>
      <c r="C18" s="268"/>
      <c r="D18" s="257"/>
      <c r="E18" s="257"/>
      <c r="F18" s="179"/>
      <c r="G18" s="178"/>
    </row>
    <row r="19" spans="1:7" ht="15" customHeight="1" x14ac:dyDescent="0.2">
      <c r="A19" s="234">
        <v>4</v>
      </c>
      <c r="B19" s="268"/>
      <c r="C19" s="268"/>
      <c r="D19" s="257"/>
      <c r="E19" s="257"/>
      <c r="F19" s="179"/>
      <c r="G19" s="178"/>
    </row>
    <row r="20" spans="1:7" ht="15" customHeight="1" x14ac:dyDescent="0.2">
      <c r="A20" s="234">
        <v>5</v>
      </c>
      <c r="B20" s="268"/>
      <c r="C20" s="268"/>
      <c r="D20" s="257"/>
      <c r="E20" s="257"/>
      <c r="F20" s="179"/>
      <c r="G20" s="178"/>
    </row>
    <row r="21" spans="1:7" ht="15" customHeight="1" x14ac:dyDescent="0.2">
      <c r="A21" s="234">
        <v>6</v>
      </c>
      <c r="B21" s="268"/>
      <c r="C21" s="268"/>
      <c r="D21" s="257"/>
      <c r="E21" s="257"/>
      <c r="F21" s="179"/>
      <c r="G21" s="178"/>
    </row>
    <row r="22" spans="1:7" ht="15" customHeight="1" x14ac:dyDescent="0.2">
      <c r="A22" s="234">
        <v>7</v>
      </c>
      <c r="B22" s="268"/>
      <c r="C22" s="268"/>
      <c r="D22" s="257"/>
      <c r="E22" s="257"/>
      <c r="F22" s="179"/>
      <c r="G22" s="178"/>
    </row>
    <row r="23" spans="1:7" ht="15" customHeight="1" x14ac:dyDescent="0.2">
      <c r="A23" s="234">
        <v>8</v>
      </c>
      <c r="B23" s="268"/>
      <c r="C23" s="268"/>
      <c r="D23" s="257"/>
      <c r="E23" s="257"/>
      <c r="F23" s="179"/>
      <c r="G23" s="178"/>
    </row>
    <row r="24" spans="1:7" ht="15" customHeight="1" thickBot="1" x14ac:dyDescent="0.25">
      <c r="A24" s="232"/>
      <c r="B24" s="934" t="s">
        <v>214</v>
      </c>
      <c r="C24" s="935"/>
      <c r="D24" s="935"/>
      <c r="E24" s="935"/>
      <c r="F24" s="193"/>
      <c r="G24" s="269"/>
    </row>
    <row r="25" spans="1:7" ht="15" customHeight="1" x14ac:dyDescent="0.2">
      <c r="A25" s="861" t="s">
        <v>231</v>
      </c>
      <c r="B25" s="930"/>
      <c r="C25" s="930"/>
      <c r="D25" s="930"/>
      <c r="E25" s="930"/>
      <c r="F25" s="930"/>
      <c r="G25" s="930"/>
    </row>
    <row r="26" spans="1:7" ht="12" customHeight="1" x14ac:dyDescent="0.2">
      <c r="A26" s="931" t="s">
        <v>230</v>
      </c>
      <c r="B26" s="932"/>
      <c r="C26" s="932"/>
      <c r="D26" s="932"/>
      <c r="E26" s="932"/>
      <c r="F26" s="932"/>
      <c r="G26" s="932"/>
    </row>
    <row r="27" spans="1:7" ht="12" customHeight="1" thickBot="1" x14ac:dyDescent="0.25">
      <c r="A27" s="933" t="s">
        <v>359</v>
      </c>
      <c r="B27" s="707"/>
      <c r="C27" s="707"/>
      <c r="D27" s="707"/>
      <c r="E27" s="707"/>
      <c r="F27" s="707"/>
      <c r="G27" s="707"/>
    </row>
    <row r="28" spans="1:7" ht="15" customHeight="1" x14ac:dyDescent="0.2">
      <c r="A28" s="808" t="s">
        <v>199</v>
      </c>
      <c r="B28" s="919" t="s">
        <v>474</v>
      </c>
      <c r="C28" s="920"/>
      <c r="D28" s="919" t="s">
        <v>229</v>
      </c>
      <c r="E28" s="919" t="s">
        <v>227</v>
      </c>
      <c r="F28" s="926"/>
      <c r="G28" s="927"/>
    </row>
    <row r="29" spans="1:7" ht="48" customHeight="1" x14ac:dyDescent="0.2">
      <c r="A29" s="918"/>
      <c r="B29" s="921"/>
      <c r="C29" s="922"/>
      <c r="D29" s="923"/>
      <c r="E29" s="262" t="s">
        <v>356</v>
      </c>
      <c r="F29" s="263" t="s">
        <v>226</v>
      </c>
      <c r="G29" s="264" t="s">
        <v>357</v>
      </c>
    </row>
    <row r="30" spans="1:7" x14ac:dyDescent="0.2">
      <c r="A30" s="234">
        <v>0</v>
      </c>
      <c r="B30" s="928">
        <v>1</v>
      </c>
      <c r="C30" s="929"/>
      <c r="D30" s="265">
        <v>2</v>
      </c>
      <c r="E30" s="265">
        <v>3</v>
      </c>
      <c r="F30" s="240">
        <v>4</v>
      </c>
      <c r="G30" s="206">
        <v>5</v>
      </c>
    </row>
    <row r="31" spans="1:7" ht="15" customHeight="1" x14ac:dyDescent="0.2">
      <c r="A31" s="234">
        <v>1</v>
      </c>
      <c r="B31" s="266"/>
      <c r="C31" s="267"/>
      <c r="D31" s="257"/>
      <c r="E31" s="257"/>
      <c r="F31" s="179"/>
      <c r="G31" s="178"/>
    </row>
    <row r="32" spans="1:7" ht="15" customHeight="1" x14ac:dyDescent="0.2">
      <c r="A32" s="234">
        <v>2</v>
      </c>
      <c r="B32" s="268"/>
      <c r="C32" s="268"/>
      <c r="D32" s="257"/>
      <c r="E32" s="257"/>
      <c r="F32" s="179"/>
      <c r="G32" s="178"/>
    </row>
    <row r="33" spans="1:7" ht="15" customHeight="1" x14ac:dyDescent="0.2">
      <c r="A33" s="234">
        <v>3</v>
      </c>
      <c r="B33" s="268"/>
      <c r="C33" s="268"/>
      <c r="D33" s="257"/>
      <c r="E33" s="257"/>
      <c r="F33" s="179"/>
      <c r="G33" s="178"/>
    </row>
    <row r="34" spans="1:7" ht="15" customHeight="1" x14ac:dyDescent="0.2">
      <c r="A34" s="234">
        <v>4</v>
      </c>
      <c r="B34" s="268"/>
      <c r="C34" s="268"/>
      <c r="D34" s="257"/>
      <c r="E34" s="257"/>
      <c r="F34" s="179"/>
      <c r="G34" s="178"/>
    </row>
    <row r="35" spans="1:7" ht="15" customHeight="1" thickBot="1" x14ac:dyDescent="0.25">
      <c r="A35" s="232">
        <v>5</v>
      </c>
      <c r="B35" s="936" t="s">
        <v>214</v>
      </c>
      <c r="C35" s="935"/>
      <c r="D35" s="935"/>
      <c r="E35" s="935"/>
      <c r="F35" s="193"/>
      <c r="G35" s="269"/>
    </row>
    <row r="36" spans="1:7" ht="15" customHeight="1" thickBot="1" x14ac:dyDescent="0.25">
      <c r="A36" s="933" t="s">
        <v>358</v>
      </c>
      <c r="B36" s="707"/>
      <c r="C36" s="707"/>
      <c r="D36" s="707"/>
      <c r="E36" s="707"/>
      <c r="F36" s="707"/>
      <c r="G36" s="707"/>
    </row>
    <row r="37" spans="1:7" ht="15" customHeight="1" x14ac:dyDescent="0.2">
      <c r="A37" s="808" t="s">
        <v>199</v>
      </c>
      <c r="B37" s="919" t="s">
        <v>475</v>
      </c>
      <c r="C37" s="920"/>
      <c r="D37" s="919" t="s">
        <v>228</v>
      </c>
      <c r="E37" s="919" t="s">
        <v>227</v>
      </c>
      <c r="F37" s="926"/>
      <c r="G37" s="927"/>
    </row>
    <row r="38" spans="1:7" ht="48" customHeight="1" x14ac:dyDescent="0.2">
      <c r="A38" s="918"/>
      <c r="B38" s="921"/>
      <c r="C38" s="922"/>
      <c r="D38" s="923"/>
      <c r="E38" s="262" t="s">
        <v>356</v>
      </c>
      <c r="F38" s="263" t="s">
        <v>226</v>
      </c>
      <c r="G38" s="264" t="s">
        <v>357</v>
      </c>
    </row>
    <row r="39" spans="1:7" ht="12.95" customHeight="1" x14ac:dyDescent="0.2">
      <c r="A39" s="234">
        <v>0</v>
      </c>
      <c r="B39" s="928">
        <v>1</v>
      </c>
      <c r="C39" s="929"/>
      <c r="D39" s="265">
        <v>2</v>
      </c>
      <c r="E39" s="265">
        <v>3</v>
      </c>
      <c r="F39" s="240">
        <v>4</v>
      </c>
      <c r="G39" s="206">
        <v>5</v>
      </c>
    </row>
    <row r="40" spans="1:7" ht="15" customHeight="1" x14ac:dyDescent="0.2">
      <c r="A40" s="234">
        <v>1</v>
      </c>
      <c r="B40" s="266"/>
      <c r="C40" s="267"/>
      <c r="D40" s="257"/>
      <c r="E40" s="257"/>
      <c r="F40" s="179"/>
      <c r="G40" s="178"/>
    </row>
    <row r="41" spans="1:7" ht="15" customHeight="1" x14ac:dyDescent="0.2">
      <c r="A41" s="234">
        <v>2</v>
      </c>
      <c r="B41" s="268"/>
      <c r="C41" s="268"/>
      <c r="D41" s="257"/>
      <c r="E41" s="257"/>
      <c r="F41" s="179"/>
      <c r="G41" s="178"/>
    </row>
    <row r="42" spans="1:7" ht="15" customHeight="1" x14ac:dyDescent="0.2">
      <c r="A42" s="234">
        <v>3</v>
      </c>
      <c r="B42" s="268"/>
      <c r="C42" s="268"/>
      <c r="D42" s="257"/>
      <c r="E42" s="257"/>
      <c r="F42" s="179"/>
      <c r="G42" s="178"/>
    </row>
    <row r="43" spans="1:7" ht="15" customHeight="1" x14ac:dyDescent="0.2">
      <c r="A43" s="234">
        <v>4</v>
      </c>
      <c r="B43" s="268"/>
      <c r="C43" s="268"/>
      <c r="D43" s="257"/>
      <c r="E43" s="257"/>
      <c r="F43" s="179"/>
      <c r="G43" s="178"/>
    </row>
    <row r="44" spans="1:7" ht="15" customHeight="1" thickBot="1" x14ac:dyDescent="0.25">
      <c r="A44" s="232">
        <v>5</v>
      </c>
      <c r="B44" s="936" t="s">
        <v>214</v>
      </c>
      <c r="C44" s="935"/>
      <c r="D44" s="935"/>
      <c r="E44" s="935"/>
      <c r="F44" s="193"/>
      <c r="G44" s="269"/>
    </row>
    <row r="45" spans="1:7" ht="12" customHeight="1" x14ac:dyDescent="0.2">
      <c r="A45" s="865">
        <v>5</v>
      </c>
      <c r="B45" s="866"/>
      <c r="C45" s="866"/>
      <c r="D45" s="866"/>
      <c r="E45" s="866"/>
      <c r="F45" s="866"/>
      <c r="G45" s="866"/>
    </row>
  </sheetData>
  <sheetProtection sheet="1" objects="1" scenarios="1"/>
  <mergeCells count="35">
    <mergeCell ref="B44:E44"/>
    <mergeCell ref="A45:G45"/>
    <mergeCell ref="B30:C30"/>
    <mergeCell ref="B35:E35"/>
    <mergeCell ref="A36:G36"/>
    <mergeCell ref="A37:A38"/>
    <mergeCell ref="B37:C38"/>
    <mergeCell ref="D37:D38"/>
    <mergeCell ref="E37:G37"/>
    <mergeCell ref="B15:C15"/>
    <mergeCell ref="A25:G25"/>
    <mergeCell ref="A26:G26"/>
    <mergeCell ref="A27:G27"/>
    <mergeCell ref="B39:C39"/>
    <mergeCell ref="A28:A29"/>
    <mergeCell ref="B28:C29"/>
    <mergeCell ref="D28:D29"/>
    <mergeCell ref="E28:G28"/>
    <mergeCell ref="B24:E24"/>
    <mergeCell ref="A12:G12"/>
    <mergeCell ref="A13:A14"/>
    <mergeCell ref="B13:C14"/>
    <mergeCell ref="D13:D14"/>
    <mergeCell ref="B6:E6"/>
    <mergeCell ref="B7:E7"/>
    <mergeCell ref="A8:G8"/>
    <mergeCell ref="B9:E9"/>
    <mergeCell ref="B10:E10"/>
    <mergeCell ref="A11:G11"/>
    <mergeCell ref="E13:G13"/>
    <mergeCell ref="A1:G1"/>
    <mergeCell ref="B2:E2"/>
    <mergeCell ref="B3:E3"/>
    <mergeCell ref="A4:G4"/>
    <mergeCell ref="B5:E5"/>
  </mergeCells>
  <printOptions horizontalCentered="1" verticalCentered="1"/>
  <pageMargins left="0.23622047244094491" right="0.23622047244094491" top="0.23622047244094491" bottom="0.23622047244094491" header="0" footer="0"/>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E39"/>
  <sheetViews>
    <sheetView workbookViewId="0">
      <selection sqref="A1:E1"/>
    </sheetView>
  </sheetViews>
  <sheetFormatPr defaultRowHeight="12.75" x14ac:dyDescent="0.2"/>
  <cols>
    <col min="1" max="1" width="6.7109375" style="203" customWidth="1"/>
    <col min="2" max="2" width="39.140625" style="203" customWidth="1"/>
    <col min="3" max="5" width="17.7109375" style="203" customWidth="1"/>
    <col min="6" max="16384" width="9.140625" style="171"/>
  </cols>
  <sheetData>
    <row r="1" spans="1:5" ht="26.1" customHeight="1" thickBot="1" x14ac:dyDescent="0.25">
      <c r="A1" s="940" t="s">
        <v>476</v>
      </c>
      <c r="B1" s="941"/>
      <c r="C1" s="941"/>
      <c r="D1" s="941"/>
      <c r="E1" s="941"/>
    </row>
    <row r="2" spans="1:5" ht="12" customHeight="1" x14ac:dyDescent="0.2">
      <c r="A2" s="853" t="s">
        <v>199</v>
      </c>
      <c r="B2" s="855" t="s">
        <v>198</v>
      </c>
      <c r="C2" s="938"/>
      <c r="D2" s="843" t="s">
        <v>197</v>
      </c>
      <c r="E2" s="942"/>
    </row>
    <row r="3" spans="1:5" ht="12" customHeight="1" x14ac:dyDescent="0.2">
      <c r="A3" s="937"/>
      <c r="B3" s="857"/>
      <c r="C3" s="858"/>
      <c r="D3" s="230" t="s">
        <v>196</v>
      </c>
      <c r="E3" s="231" t="s">
        <v>195</v>
      </c>
    </row>
    <row r="4" spans="1:5" ht="36" customHeight="1" x14ac:dyDescent="0.2">
      <c r="A4" s="211">
        <v>1</v>
      </c>
      <c r="B4" s="790" t="s">
        <v>477</v>
      </c>
      <c r="C4" s="943"/>
      <c r="D4" s="172"/>
      <c r="E4" s="210"/>
    </row>
    <row r="5" spans="1:5" ht="27" customHeight="1" thickBot="1" x14ac:dyDescent="0.25">
      <c r="A5" s="232">
        <v>2</v>
      </c>
      <c r="B5" s="924" t="s">
        <v>210</v>
      </c>
      <c r="C5" s="939"/>
      <c r="D5" s="368" t="s">
        <v>135</v>
      </c>
      <c r="E5" s="369" t="s">
        <v>135</v>
      </c>
    </row>
    <row r="6" spans="1:5" ht="12" customHeight="1" thickBot="1" x14ac:dyDescent="0.25">
      <c r="A6" s="947" t="s">
        <v>266</v>
      </c>
      <c r="B6" s="948"/>
      <c r="C6" s="948"/>
      <c r="D6" s="948"/>
      <c r="E6" s="948"/>
    </row>
    <row r="7" spans="1:5" ht="12" customHeight="1" x14ac:dyDescent="0.2">
      <c r="A7" s="853" t="s">
        <v>199</v>
      </c>
      <c r="B7" s="855" t="s">
        <v>198</v>
      </c>
      <c r="C7" s="938"/>
      <c r="D7" s="843" t="s">
        <v>197</v>
      </c>
      <c r="E7" s="942"/>
    </row>
    <row r="8" spans="1:5" ht="12" customHeight="1" x14ac:dyDescent="0.2">
      <c r="A8" s="937"/>
      <c r="B8" s="857"/>
      <c r="C8" s="858"/>
      <c r="D8" s="230" t="s">
        <v>196</v>
      </c>
      <c r="E8" s="231" t="s">
        <v>195</v>
      </c>
    </row>
    <row r="9" spans="1:5" ht="17.100000000000001" customHeight="1" x14ac:dyDescent="0.2">
      <c r="A9" s="234">
        <v>1</v>
      </c>
      <c r="B9" s="836" t="s">
        <v>265</v>
      </c>
      <c r="C9" s="838"/>
      <c r="D9" s="172"/>
      <c r="E9" s="235"/>
    </row>
    <row r="10" spans="1:5" ht="17.100000000000001" customHeight="1" x14ac:dyDescent="0.2">
      <c r="A10" s="234">
        <v>2</v>
      </c>
      <c r="B10" s="836" t="s">
        <v>264</v>
      </c>
      <c r="C10" s="838"/>
      <c r="D10" s="172"/>
      <c r="E10" s="235"/>
    </row>
    <row r="11" spans="1:5" ht="17.100000000000001" customHeight="1" x14ac:dyDescent="0.2">
      <c r="A11" s="236">
        <v>3</v>
      </c>
      <c r="B11" s="836" t="s">
        <v>210</v>
      </c>
      <c r="C11" s="838"/>
      <c r="D11" s="179" t="s">
        <v>135</v>
      </c>
      <c r="E11" s="178" t="s">
        <v>135</v>
      </c>
    </row>
    <row r="12" spans="1:5" ht="17.100000000000001" customHeight="1" x14ac:dyDescent="0.2">
      <c r="A12" s="211">
        <v>4</v>
      </c>
      <c r="B12" s="836" t="s">
        <v>263</v>
      </c>
      <c r="C12" s="838"/>
      <c r="D12" s="172">
        <f>SUM(D9:D10)</f>
        <v>0</v>
      </c>
      <c r="E12" s="210"/>
    </row>
    <row r="13" spans="1:5" ht="17.100000000000001" customHeight="1" thickBot="1" x14ac:dyDescent="0.25">
      <c r="A13" s="232" t="s">
        <v>262</v>
      </c>
      <c r="B13" s="795" t="s">
        <v>261</v>
      </c>
      <c r="C13" s="870"/>
      <c r="D13" s="193"/>
      <c r="E13" s="233"/>
    </row>
    <row r="14" spans="1:5" ht="14.25" thickBot="1" x14ac:dyDescent="0.25">
      <c r="A14" s="944" t="s">
        <v>260</v>
      </c>
      <c r="B14" s="707"/>
      <c r="C14" s="945" t="s">
        <v>478</v>
      </c>
      <c r="D14" s="946"/>
      <c r="E14" s="237"/>
    </row>
    <row r="15" spans="1:5" ht="12" customHeight="1" x14ac:dyDescent="0.2">
      <c r="A15" s="853" t="s">
        <v>199</v>
      </c>
      <c r="B15" s="855" t="s">
        <v>198</v>
      </c>
      <c r="C15" s="938"/>
      <c r="D15" s="843" t="s">
        <v>197</v>
      </c>
      <c r="E15" s="942"/>
    </row>
    <row r="16" spans="1:5" ht="12" customHeight="1" x14ac:dyDescent="0.2">
      <c r="A16" s="937"/>
      <c r="B16" s="857"/>
      <c r="C16" s="858"/>
      <c r="D16" s="230" t="s">
        <v>196</v>
      </c>
      <c r="E16" s="231" t="s">
        <v>195</v>
      </c>
    </row>
    <row r="17" spans="1:5" ht="26.1" customHeight="1" x14ac:dyDescent="0.2">
      <c r="A17" s="236" t="s">
        <v>259</v>
      </c>
      <c r="B17" s="787" t="s">
        <v>258</v>
      </c>
      <c r="C17" s="794"/>
      <c r="D17" s="238"/>
      <c r="E17" s="235"/>
    </row>
    <row r="18" spans="1:5" ht="26.1" customHeight="1" x14ac:dyDescent="0.2">
      <c r="A18" s="236" t="s">
        <v>257</v>
      </c>
      <c r="B18" s="787" t="s">
        <v>256</v>
      </c>
      <c r="C18" s="794"/>
      <c r="D18" s="239"/>
      <c r="E18" s="210"/>
    </row>
    <row r="19" spans="1:5" ht="26.1" customHeight="1" x14ac:dyDescent="0.2">
      <c r="A19" s="236" t="s">
        <v>255</v>
      </c>
      <c r="B19" s="787" t="s">
        <v>254</v>
      </c>
      <c r="C19" s="794"/>
      <c r="D19" s="239"/>
      <c r="E19" s="210"/>
    </row>
    <row r="20" spans="1:5" ht="26.1" customHeight="1" x14ac:dyDescent="0.2">
      <c r="A20" s="236">
        <v>4</v>
      </c>
      <c r="B20" s="787" t="s">
        <v>338</v>
      </c>
      <c r="C20" s="794"/>
      <c r="D20" s="239"/>
      <c r="E20" s="210"/>
    </row>
    <row r="21" spans="1:5" ht="35.1" customHeight="1" thickBot="1" x14ac:dyDescent="0.25">
      <c r="A21" s="236">
        <v>5</v>
      </c>
      <c r="B21" s="787" t="s">
        <v>253</v>
      </c>
      <c r="C21" s="794"/>
      <c r="D21" s="239"/>
      <c r="E21" s="210"/>
    </row>
    <row r="22" spans="1:5" ht="14.25" thickBot="1" x14ac:dyDescent="0.25">
      <c r="A22" s="947" t="s">
        <v>252</v>
      </c>
      <c r="B22" s="760"/>
      <c r="C22" s="760"/>
      <c r="D22" s="760"/>
      <c r="E22" s="760"/>
    </row>
    <row r="23" spans="1:5" ht="34.5" customHeight="1" x14ac:dyDescent="0.2">
      <c r="A23" s="370" t="s">
        <v>199</v>
      </c>
      <c r="B23" s="371" t="s">
        <v>479</v>
      </c>
      <c r="C23" s="371" t="s">
        <v>480</v>
      </c>
      <c r="D23" s="371" t="s">
        <v>481</v>
      </c>
      <c r="E23" s="372" t="s">
        <v>482</v>
      </c>
    </row>
    <row r="24" spans="1:5" ht="12" customHeight="1" x14ac:dyDescent="0.2">
      <c r="A24" s="234">
        <v>0</v>
      </c>
      <c r="B24" s="240">
        <v>1</v>
      </c>
      <c r="C24" s="240">
        <v>2</v>
      </c>
      <c r="D24" s="240">
        <v>3</v>
      </c>
      <c r="E24" s="206">
        <v>4</v>
      </c>
    </row>
    <row r="25" spans="1:5" ht="17.100000000000001" customHeight="1" x14ac:dyDescent="0.2">
      <c r="A25" s="241">
        <v>1</v>
      </c>
      <c r="B25" s="215" t="s">
        <v>251</v>
      </c>
      <c r="C25" s="179"/>
      <c r="D25" s="179"/>
      <c r="E25" s="178"/>
    </row>
    <row r="26" spans="1:5" ht="26.1" customHeight="1" x14ac:dyDescent="0.2">
      <c r="A26" s="211">
        <v>2</v>
      </c>
      <c r="B26" s="213" t="s">
        <v>483</v>
      </c>
      <c r="C26" s="179"/>
      <c r="D26" s="179"/>
      <c r="E26" s="178"/>
    </row>
    <row r="27" spans="1:5" ht="26.1" customHeight="1" x14ac:dyDescent="0.2">
      <c r="A27" s="211">
        <v>3</v>
      </c>
      <c r="B27" s="221" t="s">
        <v>250</v>
      </c>
      <c r="C27" s="179"/>
      <c r="D27" s="179"/>
      <c r="E27" s="178"/>
    </row>
    <row r="28" spans="1:5" ht="26.1" customHeight="1" x14ac:dyDescent="0.2">
      <c r="A28" s="211">
        <v>4</v>
      </c>
      <c r="B28" s="213" t="s">
        <v>249</v>
      </c>
      <c r="C28" s="179"/>
      <c r="D28" s="179"/>
      <c r="E28" s="178"/>
    </row>
    <row r="29" spans="1:5" ht="26.1" customHeight="1" x14ac:dyDescent="0.2">
      <c r="A29" s="211">
        <v>5</v>
      </c>
      <c r="B29" s="214" t="s">
        <v>248</v>
      </c>
      <c r="C29" s="179"/>
      <c r="D29" s="179"/>
      <c r="E29" s="178"/>
    </row>
    <row r="30" spans="1:5" ht="25.5" customHeight="1" x14ac:dyDescent="0.2">
      <c r="A30" s="234">
        <v>6</v>
      </c>
      <c r="B30" s="214" t="s">
        <v>210</v>
      </c>
      <c r="C30" s="373" t="s">
        <v>135</v>
      </c>
      <c r="D30" s="373" t="s">
        <v>135</v>
      </c>
      <c r="E30" s="374" t="s">
        <v>135</v>
      </c>
    </row>
    <row r="31" spans="1:5" ht="26.1" customHeight="1" x14ac:dyDescent="0.2">
      <c r="A31" s="234">
        <v>7</v>
      </c>
      <c r="B31" s="213" t="s">
        <v>247</v>
      </c>
      <c r="C31" s="179"/>
      <c r="D31" s="179"/>
      <c r="E31" s="178"/>
    </row>
    <row r="32" spans="1:5" ht="25.5" customHeight="1" x14ac:dyDescent="0.2">
      <c r="A32" s="234">
        <v>8</v>
      </c>
      <c r="B32" s="215" t="s">
        <v>210</v>
      </c>
      <c r="C32" s="179" t="s">
        <v>135</v>
      </c>
      <c r="D32" s="179" t="s">
        <v>135</v>
      </c>
      <c r="E32" s="178" t="s">
        <v>135</v>
      </c>
    </row>
    <row r="33" spans="1:5" ht="26.1" customHeight="1" thickBot="1" x14ac:dyDescent="0.25">
      <c r="A33" s="232">
        <v>9</v>
      </c>
      <c r="B33" s="242" t="s">
        <v>484</v>
      </c>
      <c r="C33" s="243"/>
      <c r="D33" s="243"/>
      <c r="E33" s="269"/>
    </row>
    <row r="34" spans="1:5" ht="13.5" thickBot="1" x14ac:dyDescent="0.25">
      <c r="A34" s="244" t="s">
        <v>246</v>
      </c>
      <c r="B34" s="200"/>
      <c r="C34" s="200"/>
      <c r="D34" s="200"/>
      <c r="E34" s="200"/>
    </row>
    <row r="35" spans="1:5" ht="12" customHeight="1" x14ac:dyDescent="0.2">
      <c r="A35" s="853" t="s">
        <v>199</v>
      </c>
      <c r="B35" s="949" t="s">
        <v>198</v>
      </c>
      <c r="C35" s="245" t="s">
        <v>245</v>
      </c>
      <c r="D35" s="843" t="s">
        <v>244</v>
      </c>
      <c r="E35" s="942"/>
    </row>
    <row r="36" spans="1:5" ht="12" customHeight="1" x14ac:dyDescent="0.2">
      <c r="A36" s="937"/>
      <c r="B36" s="950"/>
      <c r="C36" s="246" t="s">
        <v>243</v>
      </c>
      <c r="D36" s="230" t="s">
        <v>196</v>
      </c>
      <c r="E36" s="231" t="s">
        <v>195</v>
      </c>
    </row>
    <row r="37" spans="1:5" ht="18" customHeight="1" x14ac:dyDescent="0.2">
      <c r="A37" s="191">
        <v>1</v>
      </c>
      <c r="B37" s="247" t="s">
        <v>242</v>
      </c>
      <c r="C37" s="248" t="s">
        <v>241</v>
      </c>
      <c r="D37" s="179">
        <f>'Přehled údajů k přiznání'!H37</f>
        <v>46080</v>
      </c>
      <c r="E37" s="235"/>
    </row>
    <row r="38" spans="1:5" ht="26.1" customHeight="1" thickBot="1" x14ac:dyDescent="0.25">
      <c r="A38" s="249">
        <v>2</v>
      </c>
      <c r="B38" s="250" t="s">
        <v>240</v>
      </c>
      <c r="C38" s="248" t="s">
        <v>239</v>
      </c>
      <c r="D38" s="243">
        <v>0</v>
      </c>
      <c r="E38" s="251"/>
    </row>
    <row r="39" spans="1:5" ht="12" customHeight="1" x14ac:dyDescent="0.2">
      <c r="A39" s="865">
        <v>6</v>
      </c>
      <c r="B39" s="865"/>
      <c r="C39" s="865"/>
      <c r="D39" s="865"/>
      <c r="E39" s="865"/>
    </row>
  </sheetData>
  <sheetProtection sheet="1" objects="1" scenarios="1"/>
  <mergeCells count="30">
    <mergeCell ref="A35:A36"/>
    <mergeCell ref="B35:B36"/>
    <mergeCell ref="D35:E35"/>
    <mergeCell ref="A39:E39"/>
    <mergeCell ref="B18:C18"/>
    <mergeCell ref="B19:C19"/>
    <mergeCell ref="B20:C20"/>
    <mergeCell ref="A22:E22"/>
    <mergeCell ref="B21:C21"/>
    <mergeCell ref="A6:E6"/>
    <mergeCell ref="A7:A8"/>
    <mergeCell ref="B7:C8"/>
    <mergeCell ref="D7:E7"/>
    <mergeCell ref="B9:C9"/>
    <mergeCell ref="A15:A16"/>
    <mergeCell ref="B15:C16"/>
    <mergeCell ref="B17:C17"/>
    <mergeCell ref="B5:C5"/>
    <mergeCell ref="A1:E1"/>
    <mergeCell ref="A2:A3"/>
    <mergeCell ref="B2:C3"/>
    <mergeCell ref="D2:E2"/>
    <mergeCell ref="B4:C4"/>
    <mergeCell ref="D15:E15"/>
    <mergeCell ref="B10:C10"/>
    <mergeCell ref="B11:C11"/>
    <mergeCell ref="B12:C12"/>
    <mergeCell ref="B13:C13"/>
    <mergeCell ref="A14:B14"/>
    <mergeCell ref="C14:D14"/>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D43"/>
  <sheetViews>
    <sheetView workbookViewId="0">
      <selection sqref="A1:A2"/>
    </sheetView>
  </sheetViews>
  <sheetFormatPr defaultRowHeight="12.75" x14ac:dyDescent="0.2"/>
  <cols>
    <col min="1" max="1" width="6.7109375" style="171" customWidth="1"/>
    <col min="2" max="2" width="59.5703125" style="203" customWidth="1"/>
    <col min="3" max="4" width="17.140625" style="203" customWidth="1"/>
    <col min="5" max="16384" width="9.140625" style="171"/>
  </cols>
  <sheetData>
    <row r="1" spans="1:4" s="204" customFormat="1" ht="12" customHeight="1" x14ac:dyDescent="0.2">
      <c r="A1" s="951" t="s">
        <v>199</v>
      </c>
      <c r="B1" s="953"/>
      <c r="C1" s="955" t="s">
        <v>197</v>
      </c>
      <c r="D1" s="956"/>
    </row>
    <row r="2" spans="1:4" s="204" customFormat="1" ht="12" customHeight="1" x14ac:dyDescent="0.2">
      <c r="A2" s="952"/>
      <c r="B2" s="954"/>
      <c r="C2" s="205" t="s">
        <v>196</v>
      </c>
      <c r="D2" s="206" t="s">
        <v>195</v>
      </c>
    </row>
    <row r="3" spans="1:4" ht="68.099999999999994" customHeight="1" x14ac:dyDescent="0.2">
      <c r="A3" s="207">
        <v>200</v>
      </c>
      <c r="B3" s="208" t="s">
        <v>485</v>
      </c>
      <c r="C3" s="209">
        <f>SUM('str 2'!E5,'str 2'!E16,-'str 2'!E32)</f>
        <v>21625</v>
      </c>
      <c r="D3" s="210"/>
    </row>
    <row r="4" spans="1:4" ht="17.100000000000001" customHeight="1" x14ac:dyDescent="0.2">
      <c r="A4" s="211">
        <v>201</v>
      </c>
      <c r="B4" s="212" t="s">
        <v>277</v>
      </c>
      <c r="C4" s="172"/>
      <c r="D4" s="210"/>
    </row>
    <row r="5" spans="1:4" ht="21.95" customHeight="1" x14ac:dyDescent="0.2">
      <c r="A5" s="211" t="s">
        <v>276</v>
      </c>
      <c r="B5" s="213" t="s">
        <v>486</v>
      </c>
      <c r="C5" s="172"/>
      <c r="D5" s="210"/>
    </row>
    <row r="6" spans="1:4" ht="68.099999999999994" customHeight="1" thickBot="1" x14ac:dyDescent="0.25">
      <c r="A6" s="211">
        <v>220</v>
      </c>
      <c r="B6" s="214" t="s">
        <v>487</v>
      </c>
      <c r="C6" s="172">
        <f>C3-C4-C5</f>
        <v>21625</v>
      </c>
      <c r="D6" s="210"/>
    </row>
    <row r="7" spans="1:4" ht="3" customHeight="1" thickBot="1" x14ac:dyDescent="0.25">
      <c r="A7" s="798"/>
      <c r="B7" s="760"/>
      <c r="C7" s="760"/>
      <c r="D7" s="760"/>
    </row>
    <row r="8" spans="1:4" ht="12" customHeight="1" x14ac:dyDescent="0.2">
      <c r="A8" s="951" t="s">
        <v>199</v>
      </c>
      <c r="B8" s="953"/>
      <c r="C8" s="955" t="s">
        <v>197</v>
      </c>
      <c r="D8" s="956"/>
    </row>
    <row r="9" spans="1:4" ht="12" customHeight="1" x14ac:dyDescent="0.2">
      <c r="A9" s="952"/>
      <c r="B9" s="954"/>
      <c r="C9" s="205" t="s">
        <v>196</v>
      </c>
      <c r="D9" s="206" t="s">
        <v>195</v>
      </c>
    </row>
    <row r="10" spans="1:4" ht="15" customHeight="1" x14ac:dyDescent="0.2">
      <c r="A10" s="207">
        <v>230</v>
      </c>
      <c r="B10" s="215" t="s">
        <v>275</v>
      </c>
      <c r="C10" s="209">
        <f>'str 5'!F24</f>
        <v>0</v>
      </c>
      <c r="D10" s="216"/>
    </row>
    <row r="11" spans="1:4" ht="15" customHeight="1" x14ac:dyDescent="0.2">
      <c r="A11" s="211" t="s">
        <v>274</v>
      </c>
      <c r="B11" s="214"/>
      <c r="C11" s="172">
        <v>0</v>
      </c>
      <c r="D11" s="210"/>
    </row>
    <row r="12" spans="1:4" ht="15" customHeight="1" x14ac:dyDescent="0.2">
      <c r="A12" s="211">
        <v>241</v>
      </c>
      <c r="B12" s="212"/>
      <c r="C12" s="172">
        <v>0</v>
      </c>
      <c r="D12" s="210"/>
    </row>
    <row r="13" spans="1:4" ht="36" customHeight="1" x14ac:dyDescent="0.2">
      <c r="A13" s="211">
        <v>242</v>
      </c>
      <c r="B13" s="214" t="s">
        <v>558</v>
      </c>
      <c r="C13" s="172">
        <f>'str 5'!F35</f>
        <v>0</v>
      </c>
      <c r="D13" s="210"/>
    </row>
    <row r="14" spans="1:4" ht="21.95" customHeight="1" x14ac:dyDescent="0.2">
      <c r="A14" s="211">
        <v>243</v>
      </c>
      <c r="B14" s="214" t="s">
        <v>488</v>
      </c>
      <c r="C14" s="172">
        <f>'str 5'!F44</f>
        <v>0</v>
      </c>
      <c r="D14" s="210"/>
    </row>
    <row r="15" spans="1:4" ht="48" customHeight="1" thickBot="1" x14ac:dyDescent="0.25">
      <c r="A15" s="211">
        <v>250</v>
      </c>
      <c r="B15" s="214" t="s">
        <v>489</v>
      </c>
      <c r="C15" s="172">
        <f>MAX(C6-C10-C11-C12-C13-C14,0)</f>
        <v>21625</v>
      </c>
      <c r="D15" s="272"/>
    </row>
    <row r="16" spans="1:4" ht="3" customHeight="1" thickBot="1" x14ac:dyDescent="0.25">
      <c r="A16" s="798"/>
      <c r="B16" s="760"/>
      <c r="C16" s="760"/>
      <c r="D16" s="760"/>
    </row>
    <row r="17" spans="1:4" ht="21.95" customHeight="1" x14ac:dyDescent="0.2">
      <c r="A17" s="217">
        <v>251</v>
      </c>
      <c r="B17" s="218" t="s">
        <v>273</v>
      </c>
      <c r="C17" s="219">
        <f>MIN(C15,IF(C15*0.3&lt;300000,300000,MIN(1000000,FLOOR(C15*0.3,1))))</f>
        <v>21625</v>
      </c>
      <c r="D17" s="220"/>
    </row>
    <row r="18" spans="1:4" ht="21.95" customHeight="1" x14ac:dyDescent="0.2">
      <c r="A18" s="211">
        <v>260</v>
      </c>
      <c r="B18" s="213" t="s">
        <v>490</v>
      </c>
      <c r="C18" s="172">
        <v>0</v>
      </c>
      <c r="D18" s="210"/>
    </row>
    <row r="19" spans="1:4" ht="48" customHeight="1" thickBot="1" x14ac:dyDescent="0.25">
      <c r="A19" s="211">
        <v>270</v>
      </c>
      <c r="B19" s="221" t="s">
        <v>491</v>
      </c>
      <c r="C19" s="172">
        <f>C15-C17-C18</f>
        <v>0</v>
      </c>
      <c r="D19" s="210"/>
    </row>
    <row r="20" spans="1:4" ht="3" customHeight="1" thickBot="1" x14ac:dyDescent="0.25">
      <c r="A20" s="798"/>
      <c r="B20" s="760"/>
      <c r="C20" s="760"/>
      <c r="D20" s="760"/>
    </row>
    <row r="21" spans="1:4" ht="21.95" customHeight="1" x14ac:dyDescent="0.2">
      <c r="A21" s="217">
        <v>280</v>
      </c>
      <c r="B21" s="218" t="s">
        <v>272</v>
      </c>
      <c r="C21" s="222">
        <v>0.19</v>
      </c>
      <c r="D21" s="220"/>
    </row>
    <row r="22" spans="1:4" ht="15" customHeight="1" thickBot="1" x14ac:dyDescent="0.25">
      <c r="A22" s="211">
        <v>290</v>
      </c>
      <c r="B22" s="212" t="s">
        <v>271</v>
      </c>
      <c r="C22" s="172">
        <f>C19*C21</f>
        <v>0</v>
      </c>
      <c r="D22" s="210"/>
    </row>
    <row r="23" spans="1:4" ht="3" customHeight="1" thickBot="1" x14ac:dyDescent="0.25">
      <c r="A23" s="798"/>
      <c r="B23" s="760"/>
      <c r="C23" s="760"/>
      <c r="D23" s="760"/>
    </row>
    <row r="24" spans="1:4" ht="21.95" customHeight="1" x14ac:dyDescent="0.2">
      <c r="A24" s="217">
        <v>300</v>
      </c>
      <c r="B24" s="218" t="s">
        <v>427</v>
      </c>
      <c r="C24" s="219">
        <v>0</v>
      </c>
      <c r="D24" s="220"/>
    </row>
    <row r="25" spans="1:4" ht="15" customHeight="1" x14ac:dyDescent="0.2">
      <c r="A25" s="211">
        <v>301</v>
      </c>
      <c r="B25" s="212"/>
      <c r="C25" s="172"/>
      <c r="D25" s="210"/>
    </row>
    <row r="26" spans="1:4" ht="15" customHeight="1" thickBot="1" x14ac:dyDescent="0.25">
      <c r="A26" s="211">
        <v>310</v>
      </c>
      <c r="B26" s="212" t="s">
        <v>426</v>
      </c>
      <c r="C26" s="172">
        <f>C22-C24</f>
        <v>0</v>
      </c>
      <c r="D26" s="210"/>
    </row>
    <row r="27" spans="1:4" ht="3" customHeight="1" thickBot="1" x14ac:dyDescent="0.25">
      <c r="A27" s="798"/>
      <c r="B27" s="760"/>
      <c r="C27" s="760"/>
      <c r="D27" s="760"/>
    </row>
    <row r="28" spans="1:4" ht="15" customHeight="1" x14ac:dyDescent="0.2">
      <c r="A28" s="436" t="s">
        <v>559</v>
      </c>
      <c r="B28" s="218" t="s">
        <v>583</v>
      </c>
      <c r="C28" s="437">
        <v>0</v>
      </c>
      <c r="D28" s="435"/>
    </row>
    <row r="29" spans="1:4" ht="15" customHeight="1" x14ac:dyDescent="0.2">
      <c r="A29" s="440" t="s">
        <v>582</v>
      </c>
      <c r="B29" s="214" t="s">
        <v>584</v>
      </c>
      <c r="C29" s="439">
        <v>0</v>
      </c>
      <c r="D29" s="210"/>
    </row>
    <row r="30" spans="1:4" ht="21.75" customHeight="1" x14ac:dyDescent="0.2">
      <c r="A30" s="438">
        <v>320</v>
      </c>
      <c r="B30" s="214" t="s">
        <v>585</v>
      </c>
      <c r="C30" s="434">
        <v>0</v>
      </c>
      <c r="D30" s="210"/>
    </row>
    <row r="31" spans="1:4" ht="21.75" customHeight="1" thickBot="1" x14ac:dyDescent="0.25">
      <c r="A31" s="438">
        <v>330</v>
      </c>
      <c r="B31" s="214" t="s">
        <v>586</v>
      </c>
      <c r="C31" s="434">
        <f>C26-C28-C30</f>
        <v>0</v>
      </c>
      <c r="D31" s="210"/>
    </row>
    <row r="32" spans="1:4" ht="3" customHeight="1" thickBot="1" x14ac:dyDescent="0.25">
      <c r="A32" s="798"/>
      <c r="B32" s="760"/>
      <c r="C32" s="760"/>
      <c r="D32" s="760"/>
    </row>
    <row r="33" spans="1:4" ht="15" customHeight="1" x14ac:dyDescent="0.2">
      <c r="A33" s="217" t="s">
        <v>270</v>
      </c>
      <c r="B33" s="223" t="s">
        <v>269</v>
      </c>
      <c r="C33" s="219">
        <v>0</v>
      </c>
      <c r="D33" s="220"/>
    </row>
    <row r="34" spans="1:4" ht="15" customHeight="1" x14ac:dyDescent="0.2">
      <c r="A34" s="211">
        <v>332</v>
      </c>
      <c r="B34" s="224" t="s">
        <v>268</v>
      </c>
      <c r="C34" s="225">
        <v>0.15</v>
      </c>
      <c r="D34" s="210"/>
    </row>
    <row r="35" spans="1:4" ht="21.95" customHeight="1" x14ac:dyDescent="0.2">
      <c r="A35" s="211">
        <v>333</v>
      </c>
      <c r="B35" s="442" t="s">
        <v>644</v>
      </c>
      <c r="C35" s="172">
        <f>C33*C34</f>
        <v>0</v>
      </c>
      <c r="D35" s="210"/>
    </row>
    <row r="36" spans="1:4" ht="34.5" customHeight="1" x14ac:dyDescent="0.2">
      <c r="A36" s="211">
        <v>334</v>
      </c>
      <c r="B36" s="224" t="s">
        <v>587</v>
      </c>
      <c r="C36" s="172">
        <v>0</v>
      </c>
      <c r="D36" s="210"/>
    </row>
    <row r="37" spans="1:4" ht="21.95" customHeight="1" thickBot="1" x14ac:dyDescent="0.25">
      <c r="A37" s="211">
        <v>335</v>
      </c>
      <c r="B37" s="226" t="s">
        <v>588</v>
      </c>
      <c r="C37" s="172">
        <f>C35-C36</f>
        <v>0</v>
      </c>
      <c r="D37" s="210"/>
    </row>
    <row r="38" spans="1:4" ht="3" customHeight="1" thickBot="1" x14ac:dyDescent="0.25">
      <c r="A38" s="798"/>
      <c r="B38" s="760"/>
      <c r="C38" s="760"/>
      <c r="D38" s="760"/>
    </row>
    <row r="39" spans="1:4" ht="8.4499999999999993" customHeight="1" x14ac:dyDescent="0.2">
      <c r="A39" s="960">
        <v>340</v>
      </c>
      <c r="B39" s="962" t="s">
        <v>589</v>
      </c>
      <c r="C39" s="964">
        <f>C31+C37</f>
        <v>0</v>
      </c>
      <c r="D39" s="957"/>
    </row>
    <row r="40" spans="1:4" ht="8.4499999999999993" customHeight="1" thickBot="1" x14ac:dyDescent="0.25">
      <c r="A40" s="961"/>
      <c r="B40" s="963"/>
      <c r="C40" s="965"/>
      <c r="D40" s="958"/>
    </row>
    <row r="41" spans="1:4" ht="3" customHeight="1" thickBot="1" x14ac:dyDescent="0.25">
      <c r="A41" s="798"/>
      <c r="B41" s="760"/>
      <c r="C41" s="760"/>
      <c r="D41" s="760"/>
    </row>
    <row r="42" spans="1:4" ht="21.95" customHeight="1" thickBot="1" x14ac:dyDescent="0.25">
      <c r="A42" s="227">
        <v>360</v>
      </c>
      <c r="B42" s="228" t="s">
        <v>267</v>
      </c>
      <c r="C42" s="209">
        <f>C39-C37</f>
        <v>0</v>
      </c>
      <c r="D42" s="229"/>
    </row>
    <row r="43" spans="1:4" ht="12" customHeight="1" x14ac:dyDescent="0.2">
      <c r="A43" s="865">
        <v>7</v>
      </c>
      <c r="B43" s="959"/>
      <c r="C43" s="959"/>
      <c r="D43" s="959"/>
    </row>
  </sheetData>
  <sheetProtection sheet="1" objects="1" scenarios="1"/>
  <mergeCells count="19">
    <mergeCell ref="D39:D40"/>
    <mergeCell ref="A41:D41"/>
    <mergeCell ref="A43:D43"/>
    <mergeCell ref="A16:D16"/>
    <mergeCell ref="A20:D20"/>
    <mergeCell ref="A23:D23"/>
    <mergeCell ref="A27:D27"/>
    <mergeCell ref="A32:D32"/>
    <mergeCell ref="A38:D38"/>
    <mergeCell ref="A39:A40"/>
    <mergeCell ref="B39:B40"/>
    <mergeCell ref="C39:C40"/>
    <mergeCell ref="A1:A2"/>
    <mergeCell ref="B1:B2"/>
    <mergeCell ref="C1:D1"/>
    <mergeCell ref="A7:D7"/>
    <mergeCell ref="A8:A9"/>
    <mergeCell ref="B8:B9"/>
    <mergeCell ref="C8:D8"/>
  </mergeCells>
  <printOptions horizontalCentered="1" verticalCentered="1"/>
  <pageMargins left="0.23622047244094491" right="0.23622047244094491" top="0.23622047244094491" bottom="0.23622047244094491" header="0" footer="0"/>
  <pageSetup paperSize="9" orientation="portrait"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G54"/>
  <sheetViews>
    <sheetView zoomScaleNormal="100" workbookViewId="0">
      <selection sqref="A1:G1"/>
    </sheetView>
  </sheetViews>
  <sheetFormatPr defaultRowHeight="12.75" x14ac:dyDescent="0.2"/>
  <cols>
    <col min="1" max="1" width="6.7109375" style="171" customWidth="1"/>
    <col min="2" max="2" width="20.7109375" style="203" customWidth="1"/>
    <col min="3" max="3" width="6.7109375" style="203" customWidth="1"/>
    <col min="4" max="4" width="30.7109375" style="203" customWidth="1"/>
    <col min="5" max="5" width="17.7109375" style="203" customWidth="1"/>
    <col min="6" max="6" width="4.7109375" style="203" customWidth="1"/>
    <col min="7" max="7" width="13.7109375" style="203" customWidth="1"/>
    <col min="8" max="16384" width="9.140625" style="171"/>
  </cols>
  <sheetData>
    <row r="1" spans="1:7" ht="13.5" customHeight="1" thickBot="1" x14ac:dyDescent="0.25">
      <c r="A1" s="968" t="s">
        <v>301</v>
      </c>
      <c r="B1" s="707"/>
      <c r="C1" s="707"/>
      <c r="D1" s="707"/>
      <c r="E1" s="707"/>
      <c r="F1" s="707"/>
      <c r="G1" s="707"/>
    </row>
    <row r="2" spans="1:7" ht="12" customHeight="1" x14ac:dyDescent="0.2">
      <c r="A2" s="853" t="s">
        <v>199</v>
      </c>
      <c r="B2" s="969" t="s">
        <v>198</v>
      </c>
      <c r="C2" s="970"/>
      <c r="D2" s="971"/>
      <c r="E2" s="843" t="s">
        <v>197</v>
      </c>
      <c r="F2" s="975"/>
      <c r="G2" s="942"/>
    </row>
    <row r="3" spans="1:7" ht="12" customHeight="1" x14ac:dyDescent="0.2">
      <c r="A3" s="937"/>
      <c r="B3" s="972"/>
      <c r="C3" s="973"/>
      <c r="D3" s="974"/>
      <c r="E3" s="190" t="s">
        <v>196</v>
      </c>
      <c r="F3" s="976" t="s">
        <v>195</v>
      </c>
      <c r="G3" s="977"/>
    </row>
    <row r="4" spans="1:7" ht="15.95" customHeight="1" x14ac:dyDescent="0.2">
      <c r="A4" s="191">
        <v>1</v>
      </c>
      <c r="B4" s="836" t="s">
        <v>210</v>
      </c>
      <c r="C4" s="837"/>
      <c r="D4" s="838"/>
      <c r="E4" s="179" t="s">
        <v>135</v>
      </c>
      <c r="F4" s="966" t="s">
        <v>135</v>
      </c>
      <c r="G4" s="967"/>
    </row>
    <row r="5" spans="1:7" ht="15.95" customHeight="1" x14ac:dyDescent="0.2">
      <c r="A5" s="191">
        <v>2</v>
      </c>
      <c r="B5" s="836" t="s">
        <v>210</v>
      </c>
      <c r="C5" s="837"/>
      <c r="D5" s="838"/>
      <c r="E5" s="179" t="s">
        <v>135</v>
      </c>
      <c r="F5" s="966" t="s">
        <v>135</v>
      </c>
      <c r="G5" s="967"/>
    </row>
    <row r="6" spans="1:7" ht="15.95" customHeight="1" thickBot="1" x14ac:dyDescent="0.25">
      <c r="A6" s="192">
        <v>3</v>
      </c>
      <c r="B6" s="836" t="s">
        <v>210</v>
      </c>
      <c r="C6" s="837"/>
      <c r="D6" s="838"/>
      <c r="E6" s="193" t="s">
        <v>135</v>
      </c>
      <c r="F6" s="966" t="s">
        <v>135</v>
      </c>
      <c r="G6" s="967"/>
    </row>
    <row r="7" spans="1:7" ht="13.5" customHeight="1" thickBot="1" x14ac:dyDescent="0.25">
      <c r="A7" s="978" t="s">
        <v>300</v>
      </c>
      <c r="B7" s="760"/>
      <c r="C7" s="760"/>
      <c r="D7" s="760"/>
      <c r="E7" s="760"/>
      <c r="F7" s="760"/>
      <c r="G7" s="760"/>
    </row>
    <row r="8" spans="1:7" ht="12" customHeight="1" x14ac:dyDescent="0.2">
      <c r="A8" s="853" t="s">
        <v>199</v>
      </c>
      <c r="B8" s="969" t="s">
        <v>198</v>
      </c>
      <c r="C8" s="970"/>
      <c r="D8" s="971"/>
      <c r="E8" s="843" t="s">
        <v>197</v>
      </c>
      <c r="F8" s="975"/>
      <c r="G8" s="942"/>
    </row>
    <row r="9" spans="1:7" ht="12" customHeight="1" x14ac:dyDescent="0.2">
      <c r="A9" s="937"/>
      <c r="B9" s="972"/>
      <c r="C9" s="973"/>
      <c r="D9" s="974"/>
      <c r="E9" s="190" t="s">
        <v>196</v>
      </c>
      <c r="F9" s="976" t="s">
        <v>195</v>
      </c>
      <c r="G9" s="977"/>
    </row>
    <row r="10" spans="1:7" ht="15.95" customHeight="1" x14ac:dyDescent="0.2">
      <c r="A10" s="191">
        <v>1</v>
      </c>
      <c r="B10" s="836" t="s">
        <v>299</v>
      </c>
      <c r="C10" s="837"/>
      <c r="D10" s="838"/>
      <c r="E10" s="194">
        <v>0</v>
      </c>
      <c r="F10" s="966"/>
      <c r="G10" s="967"/>
    </row>
    <row r="11" spans="1:7" ht="15.95" customHeight="1" x14ac:dyDescent="0.2">
      <c r="A11" s="191">
        <v>2</v>
      </c>
      <c r="B11" s="836" t="s">
        <v>298</v>
      </c>
      <c r="C11" s="837"/>
      <c r="D11" s="838"/>
      <c r="E11" s="194">
        <v>0</v>
      </c>
      <c r="F11" s="966"/>
      <c r="G11" s="967"/>
    </row>
    <row r="12" spans="1:7" ht="15.95" customHeight="1" x14ac:dyDescent="0.2">
      <c r="A12" s="191">
        <v>3</v>
      </c>
      <c r="B12" s="836" t="s">
        <v>297</v>
      </c>
      <c r="C12" s="837"/>
      <c r="D12" s="838"/>
      <c r="E12" s="194">
        <v>0</v>
      </c>
      <c r="F12" s="966"/>
      <c r="G12" s="967"/>
    </row>
    <row r="13" spans="1:7" ht="15.95" customHeight="1" x14ac:dyDescent="0.2">
      <c r="A13" s="191">
        <v>4</v>
      </c>
      <c r="B13" s="836" t="s">
        <v>296</v>
      </c>
      <c r="C13" s="837"/>
      <c r="D13" s="838"/>
      <c r="E13" s="194">
        <v>0</v>
      </c>
      <c r="F13" s="966"/>
      <c r="G13" s="967"/>
    </row>
    <row r="14" spans="1:7" ht="15.95" customHeight="1" x14ac:dyDescent="0.2">
      <c r="A14" s="191">
        <v>5</v>
      </c>
      <c r="B14" s="836" t="s">
        <v>295</v>
      </c>
      <c r="C14" s="837"/>
      <c r="D14" s="838"/>
      <c r="E14" s="194">
        <v>0</v>
      </c>
      <c r="F14" s="966"/>
      <c r="G14" s="967"/>
    </row>
    <row r="15" spans="1:7" ht="15.95" customHeight="1" thickBot="1" x14ac:dyDescent="0.25">
      <c r="A15" s="192">
        <v>6</v>
      </c>
      <c r="B15" s="795" t="s">
        <v>294</v>
      </c>
      <c r="C15" s="914"/>
      <c r="D15" s="870"/>
      <c r="E15" s="195">
        <v>0</v>
      </c>
      <c r="F15" s="966"/>
      <c r="G15" s="967"/>
    </row>
    <row r="16" spans="1:7" ht="13.5" customHeight="1" thickBot="1" x14ac:dyDescent="0.25">
      <c r="A16" s="978" t="s">
        <v>293</v>
      </c>
      <c r="B16" s="760"/>
      <c r="C16" s="760"/>
      <c r="D16" s="760"/>
      <c r="E16" s="760"/>
      <c r="F16" s="760"/>
      <c r="G16" s="760"/>
    </row>
    <row r="17" spans="1:7" ht="12" customHeight="1" x14ac:dyDescent="0.2">
      <c r="A17" s="853" t="s">
        <v>199</v>
      </c>
      <c r="B17" s="969" t="s">
        <v>198</v>
      </c>
      <c r="C17" s="970"/>
      <c r="D17" s="971"/>
      <c r="E17" s="843" t="s">
        <v>197</v>
      </c>
      <c r="F17" s="975"/>
      <c r="G17" s="942"/>
    </row>
    <row r="18" spans="1:7" ht="12" customHeight="1" x14ac:dyDescent="0.2">
      <c r="A18" s="937"/>
      <c r="B18" s="972"/>
      <c r="C18" s="973"/>
      <c r="D18" s="974"/>
      <c r="E18" s="190" t="s">
        <v>196</v>
      </c>
      <c r="F18" s="976" t="s">
        <v>195</v>
      </c>
      <c r="G18" s="977"/>
    </row>
    <row r="19" spans="1:7" ht="15.95" customHeight="1" x14ac:dyDescent="0.2">
      <c r="A19" s="196">
        <v>1</v>
      </c>
      <c r="B19" s="836" t="s">
        <v>292</v>
      </c>
      <c r="C19" s="979"/>
      <c r="D19" s="980"/>
      <c r="E19" s="194">
        <v>0</v>
      </c>
      <c r="F19" s="966"/>
      <c r="G19" s="967"/>
    </row>
    <row r="20" spans="1:7" ht="15.95" customHeight="1" x14ac:dyDescent="0.2">
      <c r="A20" s="196" t="s">
        <v>291</v>
      </c>
      <c r="B20" s="836" t="s">
        <v>290</v>
      </c>
      <c r="C20" s="837"/>
      <c r="D20" s="838"/>
      <c r="E20" s="197">
        <v>0</v>
      </c>
      <c r="F20" s="966"/>
      <c r="G20" s="967"/>
    </row>
    <row r="21" spans="1:7" ht="15.95" customHeight="1" x14ac:dyDescent="0.2">
      <c r="A21" s="196" t="s">
        <v>289</v>
      </c>
      <c r="B21" s="787" t="s">
        <v>492</v>
      </c>
      <c r="C21" s="793"/>
      <c r="D21" s="794"/>
      <c r="E21" s="172">
        <v>0</v>
      </c>
      <c r="F21" s="966"/>
      <c r="G21" s="967"/>
    </row>
    <row r="22" spans="1:7" ht="11.1" customHeight="1" x14ac:dyDescent="0.2">
      <c r="A22" s="984">
        <v>4</v>
      </c>
      <c r="B22" s="986" t="s">
        <v>646</v>
      </c>
      <c r="C22" s="713"/>
      <c r="D22" s="943"/>
      <c r="E22" s="824">
        <f>IF(EXACT(MID('str 1'!E11,1,1),"d"),0,-'str 7'!C39+'str 8'!E19+'str 8'!E20+'str 8'!E21)</f>
        <v>0</v>
      </c>
      <c r="F22" s="988"/>
      <c r="G22" s="983"/>
    </row>
    <row r="23" spans="1:7" ht="11.1" customHeight="1" thickBot="1" x14ac:dyDescent="0.25">
      <c r="A23" s="985"/>
      <c r="B23" s="991" t="s">
        <v>645</v>
      </c>
      <c r="C23" s="707"/>
      <c r="D23" s="992"/>
      <c r="E23" s="987"/>
      <c r="F23" s="989"/>
      <c r="G23" s="990"/>
    </row>
    <row r="24" spans="1:7" ht="27" customHeight="1" thickBot="1" x14ac:dyDescent="0.25">
      <c r="A24" s="993"/>
      <c r="B24" s="994"/>
      <c r="C24" s="994"/>
      <c r="D24" s="994"/>
      <c r="E24" s="994"/>
      <c r="F24" s="994"/>
      <c r="G24" s="994"/>
    </row>
    <row r="25" spans="1:7" ht="12" customHeight="1" x14ac:dyDescent="0.2">
      <c r="A25" s="995" t="s">
        <v>288</v>
      </c>
      <c r="B25" s="996"/>
      <c r="C25" s="811" t="s">
        <v>287</v>
      </c>
      <c r="D25" s="866"/>
      <c r="E25" s="866"/>
      <c r="F25" s="866"/>
      <c r="G25" s="997"/>
    </row>
    <row r="26" spans="1:7" ht="15.95" customHeight="1" x14ac:dyDescent="0.2">
      <c r="A26" s="998"/>
      <c r="B26" s="999"/>
      <c r="C26" s="198"/>
      <c r="D26" s="1000"/>
      <c r="E26" s="1001"/>
      <c r="F26" s="1001"/>
      <c r="G26" s="1002"/>
    </row>
    <row r="27" spans="1:7" ht="12" customHeight="1" x14ac:dyDescent="0.2">
      <c r="A27" s="1003" t="s">
        <v>286</v>
      </c>
      <c r="B27" s="1004"/>
      <c r="C27" s="1004"/>
      <c r="D27" s="1004"/>
      <c r="E27" s="1004"/>
      <c r="F27" s="1004"/>
      <c r="G27" s="1002"/>
    </row>
    <row r="28" spans="1:7" ht="15.95" customHeight="1" x14ac:dyDescent="0.2">
      <c r="A28" s="1005"/>
      <c r="B28" s="1006"/>
      <c r="C28" s="1006"/>
      <c r="D28" s="1006"/>
      <c r="E28" s="1006"/>
      <c r="F28" s="1006"/>
      <c r="G28" s="1007"/>
    </row>
    <row r="29" spans="1:7" ht="12" customHeight="1" x14ac:dyDescent="0.2">
      <c r="A29" s="1008" t="s">
        <v>285</v>
      </c>
      <c r="B29" s="1009"/>
      <c r="C29" s="1009"/>
      <c r="D29" s="1009"/>
      <c r="E29" s="1009"/>
      <c r="F29" s="1009"/>
      <c r="G29" s="1007"/>
    </row>
    <row r="30" spans="1:7" ht="15.95" customHeight="1" x14ac:dyDescent="0.2">
      <c r="A30" s="1010"/>
      <c r="B30" s="1011"/>
      <c r="C30" s="1011"/>
      <c r="D30" s="1011"/>
      <c r="E30" s="1011"/>
      <c r="F30" s="1011"/>
      <c r="G30" s="1012"/>
    </row>
    <row r="31" spans="1:7" ht="12" customHeight="1" x14ac:dyDescent="0.2">
      <c r="A31" s="981" t="s">
        <v>284</v>
      </c>
      <c r="B31" s="982"/>
      <c r="C31" s="982"/>
      <c r="D31" s="982"/>
      <c r="E31" s="982"/>
      <c r="F31" s="982"/>
      <c r="G31" s="983"/>
    </row>
    <row r="32" spans="1:7" ht="12" customHeight="1" x14ac:dyDescent="0.2">
      <c r="A32" s="1013" t="s">
        <v>283</v>
      </c>
      <c r="B32" s="1004"/>
      <c r="C32" s="1004"/>
      <c r="D32" s="1004"/>
      <c r="E32" s="1004"/>
      <c r="F32" s="1004"/>
      <c r="G32" s="1002"/>
    </row>
    <row r="33" spans="1:7" ht="12" customHeight="1" x14ac:dyDescent="0.2">
      <c r="A33" s="1027" t="s">
        <v>282</v>
      </c>
      <c r="B33" s="1028"/>
      <c r="C33" s="1028"/>
      <c r="D33" s="1028"/>
      <c r="E33" s="1028"/>
      <c r="F33" s="1028"/>
      <c r="G33" s="1029"/>
    </row>
    <row r="34" spans="1:7" ht="15.95" customHeight="1" x14ac:dyDescent="0.2">
      <c r="A34" s="1005" t="str">
        <f>'Základní údaje'!B17&amp;" - "&amp;'Základní údaje'!B18</f>
        <v>Jméno Příjmení - starosta SDH</v>
      </c>
      <c r="B34" s="1006"/>
      <c r="C34" s="1006"/>
      <c r="D34" s="1006"/>
      <c r="E34" s="1006"/>
      <c r="F34" s="1006"/>
      <c r="G34" s="1015"/>
    </row>
    <row r="35" spans="1:7" ht="8.1" customHeight="1" thickBot="1" x14ac:dyDescent="0.25">
      <c r="A35" s="1016"/>
      <c r="B35" s="776"/>
      <c r="C35" s="776"/>
      <c r="D35" s="776"/>
      <c r="E35" s="776"/>
      <c r="F35" s="776"/>
      <c r="G35" s="990"/>
    </row>
    <row r="36" spans="1:7" ht="8.1" customHeight="1" thickBot="1" x14ac:dyDescent="0.25">
      <c r="A36" s="1004"/>
      <c r="B36" s="1004"/>
      <c r="C36" s="1004"/>
      <c r="D36" s="1004"/>
      <c r="E36" s="1004"/>
      <c r="F36" s="1004"/>
      <c r="G36" s="1001"/>
    </row>
    <row r="37" spans="1:7" ht="17.25" customHeight="1" x14ac:dyDescent="0.2">
      <c r="A37" s="1017" t="s">
        <v>281</v>
      </c>
      <c r="B37" s="1018"/>
      <c r="C37" s="1018"/>
      <c r="D37" s="1018"/>
      <c r="E37" s="1018"/>
      <c r="F37" s="1018"/>
      <c r="G37" s="1019"/>
    </row>
    <row r="38" spans="1:7" ht="14.1" customHeight="1" x14ac:dyDescent="0.2">
      <c r="A38" s="1020" t="s">
        <v>3</v>
      </c>
      <c r="B38" s="1021"/>
      <c r="C38" s="1022" t="s">
        <v>280</v>
      </c>
      <c r="D38" s="1023"/>
      <c r="E38" s="1024" t="s">
        <v>279</v>
      </c>
      <c r="F38" s="1024"/>
      <c r="G38" s="1025"/>
    </row>
    <row r="39" spans="1:7" ht="15.95" customHeight="1" x14ac:dyDescent="0.2">
      <c r="A39" s="1026" t="str">
        <f>'Základní údaje'!B19</f>
        <v>d.m.rok</v>
      </c>
      <c r="B39" s="772"/>
      <c r="C39" s="1023"/>
      <c r="D39" s="1023"/>
      <c r="E39" s="1030"/>
      <c r="F39" s="698"/>
      <c r="G39" s="1031"/>
    </row>
    <row r="40" spans="1:7" ht="20.100000000000001" customHeight="1" x14ac:dyDescent="0.2">
      <c r="A40" s="1033"/>
      <c r="B40" s="1034"/>
      <c r="C40" s="1023"/>
      <c r="D40" s="1023"/>
      <c r="E40" s="703"/>
      <c r="F40" s="704"/>
      <c r="G40" s="1032"/>
    </row>
    <row r="41" spans="1:7" ht="9.9499999999999993" customHeight="1" thickBot="1" x14ac:dyDescent="0.25">
      <c r="A41" s="1035"/>
      <c r="B41" s="946"/>
      <c r="C41" s="946"/>
      <c r="D41" s="946"/>
      <c r="E41" s="946"/>
      <c r="F41" s="946"/>
      <c r="G41" s="990"/>
    </row>
    <row r="42" spans="1:7" ht="9" customHeight="1" x14ac:dyDescent="0.2">
      <c r="A42" s="199" t="s">
        <v>278</v>
      </c>
      <c r="B42" s="200"/>
      <c r="C42" s="200"/>
      <c r="D42" s="201"/>
      <c r="E42" s="200"/>
      <c r="F42" s="200"/>
      <c r="G42" s="200"/>
    </row>
    <row r="43" spans="1:7" ht="9" customHeight="1" x14ac:dyDescent="0.2">
      <c r="A43" s="1014" t="s">
        <v>647</v>
      </c>
      <c r="B43" s="696"/>
      <c r="C43" s="696"/>
      <c r="D43" s="1036"/>
      <c r="E43" s="1037"/>
      <c r="F43" s="202"/>
      <c r="G43" s="1038"/>
    </row>
    <row r="44" spans="1:7" ht="9" customHeight="1" x14ac:dyDescent="0.2">
      <c r="A44" s="1014" t="s">
        <v>648</v>
      </c>
      <c r="B44" s="696"/>
      <c r="C44" s="696"/>
      <c r="D44" s="1037"/>
      <c r="E44" s="1037"/>
      <c r="F44" s="202"/>
      <c r="G44" s="1001"/>
    </row>
    <row r="45" spans="1:7" ht="9" customHeight="1" x14ac:dyDescent="0.2">
      <c r="A45" s="1014" t="s">
        <v>649</v>
      </c>
      <c r="B45" s="696"/>
      <c r="C45" s="696"/>
      <c r="D45" s="696"/>
      <c r="E45" s="696"/>
      <c r="F45" s="696"/>
      <c r="G45" s="696"/>
    </row>
    <row r="46" spans="1:7" ht="9" customHeight="1" x14ac:dyDescent="0.2">
      <c r="A46" s="1014" t="s">
        <v>650</v>
      </c>
      <c r="B46" s="696"/>
      <c r="C46" s="696"/>
      <c r="D46" s="696"/>
      <c r="E46" s="696"/>
      <c r="F46" s="696"/>
      <c r="G46" s="696"/>
    </row>
    <row r="47" spans="1:7" ht="9" customHeight="1" x14ac:dyDescent="0.2">
      <c r="A47" s="1014" t="s">
        <v>651</v>
      </c>
      <c r="B47" s="696"/>
      <c r="C47" s="696"/>
      <c r="D47" s="696"/>
      <c r="E47" s="696"/>
      <c r="F47" s="696"/>
      <c r="G47" s="696"/>
    </row>
    <row r="48" spans="1:7" ht="30" customHeight="1" x14ac:dyDescent="0.2">
      <c r="A48" s="1042" t="s">
        <v>560</v>
      </c>
      <c r="B48" s="696"/>
      <c r="C48" s="696"/>
      <c r="D48" s="696"/>
      <c r="E48" s="696"/>
      <c r="F48" s="696"/>
      <c r="G48" s="696"/>
    </row>
    <row r="49" spans="1:7" ht="50.1" customHeight="1" x14ac:dyDescent="0.2">
      <c r="A49" s="1039" t="s">
        <v>590</v>
      </c>
      <c r="B49" s="1040"/>
      <c r="C49" s="1040"/>
      <c r="D49" s="1040"/>
      <c r="E49" s="1040"/>
      <c r="F49" s="1040"/>
      <c r="G49" s="1040"/>
    </row>
    <row r="50" spans="1:7" ht="30" customHeight="1" x14ac:dyDescent="0.2">
      <c r="A50" s="1043" t="s">
        <v>561</v>
      </c>
      <c r="B50" s="1040"/>
      <c r="C50" s="1040"/>
      <c r="D50" s="1040"/>
      <c r="E50" s="1040"/>
      <c r="F50" s="1040"/>
      <c r="G50" s="1040"/>
    </row>
    <row r="51" spans="1:7" ht="30" customHeight="1" x14ac:dyDescent="0.2">
      <c r="A51" s="1039" t="s">
        <v>562</v>
      </c>
      <c r="B51" s="1040"/>
      <c r="C51" s="1040"/>
      <c r="D51" s="1040"/>
      <c r="E51" s="1040"/>
      <c r="F51" s="1040"/>
      <c r="G51" s="1040"/>
    </row>
    <row r="52" spans="1:7" ht="30" customHeight="1" x14ac:dyDescent="0.2">
      <c r="A52" s="1039" t="s">
        <v>493</v>
      </c>
      <c r="B52" s="1040"/>
      <c r="C52" s="1040"/>
      <c r="D52" s="1040"/>
      <c r="E52" s="1040"/>
      <c r="F52" s="1040"/>
      <c r="G52" s="1040"/>
    </row>
    <row r="53" spans="1:7" ht="9" customHeight="1" x14ac:dyDescent="0.2">
      <c r="A53" s="1039" t="s">
        <v>652</v>
      </c>
      <c r="B53" s="1040"/>
      <c r="C53" s="1040"/>
      <c r="D53" s="1040"/>
      <c r="E53" s="1040"/>
      <c r="F53" s="1040"/>
      <c r="G53" s="1040"/>
    </row>
    <row r="54" spans="1:7" ht="12" customHeight="1" x14ac:dyDescent="0.2">
      <c r="A54" s="1041">
        <v>8</v>
      </c>
      <c r="B54" s="1041"/>
      <c r="C54" s="1041"/>
      <c r="D54" s="1041"/>
      <c r="E54" s="1041"/>
      <c r="F54" s="1041"/>
      <c r="G54" s="1041"/>
    </row>
  </sheetData>
  <sheetProtection sheet="1" objects="1" scenarios="1"/>
  <mergeCells count="81">
    <mergeCell ref="G43:G44"/>
    <mergeCell ref="A44:C44"/>
    <mergeCell ref="A52:G52"/>
    <mergeCell ref="A53:G53"/>
    <mergeCell ref="A54:G54"/>
    <mergeCell ref="A46:G46"/>
    <mergeCell ref="A47:G47"/>
    <mergeCell ref="A48:G48"/>
    <mergeCell ref="A49:G49"/>
    <mergeCell ref="A50:G50"/>
    <mergeCell ref="A51:G51"/>
    <mergeCell ref="A32:G32"/>
    <mergeCell ref="A45:G45"/>
    <mergeCell ref="A34:G34"/>
    <mergeCell ref="A35:G35"/>
    <mergeCell ref="A36:G36"/>
    <mergeCell ref="A37:G37"/>
    <mergeCell ref="A38:B38"/>
    <mergeCell ref="C38:D40"/>
    <mergeCell ref="E38:G38"/>
    <mergeCell ref="A39:B39"/>
    <mergeCell ref="A33:G33"/>
    <mergeCell ref="E39:G40"/>
    <mergeCell ref="A40:B40"/>
    <mergeCell ref="A41:G41"/>
    <mergeCell ref="A43:C43"/>
    <mergeCell ref="D43:E44"/>
    <mergeCell ref="F20:G20"/>
    <mergeCell ref="A31:G31"/>
    <mergeCell ref="A22:A23"/>
    <mergeCell ref="B22:D22"/>
    <mergeCell ref="E22:E23"/>
    <mergeCell ref="F22:G23"/>
    <mergeCell ref="B23:D23"/>
    <mergeCell ref="A24:G24"/>
    <mergeCell ref="A25:B25"/>
    <mergeCell ref="C25:G25"/>
    <mergeCell ref="A26:B26"/>
    <mergeCell ref="D26:G26"/>
    <mergeCell ref="A27:G27"/>
    <mergeCell ref="A28:G28"/>
    <mergeCell ref="A29:G29"/>
    <mergeCell ref="A30:G30"/>
    <mergeCell ref="B21:D21"/>
    <mergeCell ref="F21:G21"/>
    <mergeCell ref="B19:D19"/>
    <mergeCell ref="F19:G19"/>
    <mergeCell ref="B13:D13"/>
    <mergeCell ref="F13:G13"/>
    <mergeCell ref="B14:D14"/>
    <mergeCell ref="F14:G14"/>
    <mergeCell ref="B15:D15"/>
    <mergeCell ref="F15:G15"/>
    <mergeCell ref="A16:G16"/>
    <mergeCell ref="A17:A18"/>
    <mergeCell ref="B17:D18"/>
    <mergeCell ref="E17:G17"/>
    <mergeCell ref="F18:G18"/>
    <mergeCell ref="B20:D20"/>
    <mergeCell ref="B10:D10"/>
    <mergeCell ref="F10:G10"/>
    <mergeCell ref="B11:D11"/>
    <mergeCell ref="F11:G11"/>
    <mergeCell ref="B12:D12"/>
    <mergeCell ref="F12:G12"/>
    <mergeCell ref="A7:G7"/>
    <mergeCell ref="A8:A9"/>
    <mergeCell ref="B8:D9"/>
    <mergeCell ref="E8:G8"/>
    <mergeCell ref="F9:G9"/>
    <mergeCell ref="A1:G1"/>
    <mergeCell ref="A2:A3"/>
    <mergeCell ref="B2:D3"/>
    <mergeCell ref="E2:G2"/>
    <mergeCell ref="F3:G3"/>
    <mergeCell ref="F4:G4"/>
    <mergeCell ref="B5:D5"/>
    <mergeCell ref="F5:G5"/>
    <mergeCell ref="B6:D6"/>
    <mergeCell ref="F6:G6"/>
    <mergeCell ref="B4:D4"/>
  </mergeCells>
  <pageMargins left="0.23622047244094491" right="0.23622047244094491" top="0.23622047244094491" bottom="0.23622047244094491" header="0" footer="0"/>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3">
    <tabColor theme="0" tint="-0.499984740745262"/>
  </sheetPr>
  <dimension ref="B2:E16"/>
  <sheetViews>
    <sheetView workbookViewId="0"/>
  </sheetViews>
  <sheetFormatPr defaultRowHeight="12.75" x14ac:dyDescent="0.2"/>
  <cols>
    <col min="1" max="1" width="2.85546875" style="1" customWidth="1"/>
    <col min="2" max="2" width="24.28515625" style="1" bestFit="1" customWidth="1"/>
    <col min="3" max="3" width="2.85546875" style="1" customWidth="1"/>
    <col min="4" max="4" width="19.42578125" style="1" bestFit="1" customWidth="1"/>
    <col min="5" max="5" width="48" style="1" bestFit="1" customWidth="1"/>
    <col min="6" max="6" width="2.85546875" style="1" customWidth="1"/>
    <col min="7" max="16384" width="9.140625" style="1"/>
  </cols>
  <sheetData>
    <row r="2" spans="2:5" x14ac:dyDescent="0.2">
      <c r="B2" s="450" t="s">
        <v>43</v>
      </c>
      <c r="D2" s="451" t="s">
        <v>46</v>
      </c>
      <c r="E2" s="452" t="s">
        <v>49</v>
      </c>
    </row>
    <row r="3" spans="2:5" x14ac:dyDescent="0.2">
      <c r="B3" s="448" t="s">
        <v>66</v>
      </c>
      <c r="D3" s="449">
        <v>1</v>
      </c>
      <c r="E3" s="448" t="s">
        <v>50</v>
      </c>
    </row>
    <row r="4" spans="2:5" x14ac:dyDescent="0.2">
      <c r="B4" s="444" t="s">
        <v>44</v>
      </c>
      <c r="D4" s="446">
        <v>2</v>
      </c>
      <c r="E4" s="444" t="s">
        <v>51</v>
      </c>
    </row>
    <row r="5" spans="2:5" x14ac:dyDescent="0.2">
      <c r="B5" s="444" t="s">
        <v>45</v>
      </c>
      <c r="D5" s="446">
        <v>3</v>
      </c>
      <c r="E5" s="444" t="s">
        <v>42</v>
      </c>
    </row>
    <row r="6" spans="2:5" x14ac:dyDescent="0.2">
      <c r="B6" s="445" t="s">
        <v>68</v>
      </c>
      <c r="D6" s="446">
        <v>4</v>
      </c>
      <c r="E6" s="444" t="s">
        <v>52</v>
      </c>
    </row>
    <row r="7" spans="2:5" x14ac:dyDescent="0.2">
      <c r="D7" s="446" t="s">
        <v>47</v>
      </c>
      <c r="E7" s="444" t="s">
        <v>53</v>
      </c>
    </row>
    <row r="8" spans="2:5" x14ac:dyDescent="0.2">
      <c r="D8" s="446" t="s">
        <v>48</v>
      </c>
      <c r="E8" s="444" t="s">
        <v>54</v>
      </c>
    </row>
    <row r="9" spans="2:5" x14ac:dyDescent="0.2">
      <c r="D9" s="446">
        <v>6</v>
      </c>
      <c r="E9" s="444" t="s">
        <v>55</v>
      </c>
    </row>
    <row r="10" spans="2:5" x14ac:dyDescent="0.2">
      <c r="D10" s="446">
        <v>7</v>
      </c>
      <c r="E10" s="444" t="s">
        <v>56</v>
      </c>
    </row>
    <row r="11" spans="2:5" x14ac:dyDescent="0.2">
      <c r="D11" s="446">
        <v>9</v>
      </c>
      <c r="E11" s="444" t="s">
        <v>65</v>
      </c>
    </row>
    <row r="12" spans="2:5" x14ac:dyDescent="0.2">
      <c r="D12" s="446">
        <v>10</v>
      </c>
      <c r="E12" s="444" t="s">
        <v>59</v>
      </c>
    </row>
    <row r="13" spans="2:5" x14ac:dyDescent="0.2">
      <c r="D13" s="446">
        <v>11</v>
      </c>
      <c r="E13" s="444" t="s">
        <v>60</v>
      </c>
    </row>
    <row r="14" spans="2:5" x14ac:dyDescent="0.2">
      <c r="D14" s="446">
        <v>12</v>
      </c>
      <c r="E14" s="444" t="s">
        <v>61</v>
      </c>
    </row>
    <row r="15" spans="2:5" x14ac:dyDescent="0.2">
      <c r="D15" s="446">
        <v>13</v>
      </c>
      <c r="E15" s="444" t="s">
        <v>62</v>
      </c>
    </row>
    <row r="16" spans="2:5" x14ac:dyDescent="0.2">
      <c r="D16" s="447" t="s">
        <v>67</v>
      </c>
      <c r="E16" s="445" t="s">
        <v>68</v>
      </c>
    </row>
  </sheetData>
  <sheetProtection sheet="1" objects="1" scenarios="1"/>
  <pageMargins left="0.7" right="0.7" top="0.78740157499999996" bottom="0.78740157499999996" header="0.3" footer="0.3"/>
  <pageSetup paperSize="9" orientation="portrait" verticalDpi="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2"/>
  <sheetViews>
    <sheetView workbookViewId="0">
      <pane ySplit="1" topLeftCell="A2" activePane="bottomLeft" state="frozen"/>
      <selection pane="bottomLeft" activeCell="A2" sqref="A2"/>
    </sheetView>
  </sheetViews>
  <sheetFormatPr defaultRowHeight="12.75" x14ac:dyDescent="0.2"/>
  <cols>
    <col min="1" max="1" width="5.85546875" style="1045" bestFit="1" customWidth="1"/>
    <col min="2" max="2" width="10" style="1046" customWidth="1"/>
    <col min="3" max="3" width="85.140625" style="359" bestFit="1" customWidth="1"/>
  </cols>
  <sheetData>
    <row r="1" spans="1:3" x14ac:dyDescent="0.2">
      <c r="A1" s="1045" t="s">
        <v>420</v>
      </c>
      <c r="B1" s="1046" t="s">
        <v>3</v>
      </c>
      <c r="C1" s="359" t="s">
        <v>421</v>
      </c>
    </row>
    <row r="2" spans="1:3" ht="38.25" x14ac:dyDescent="0.2">
      <c r="A2" s="1047" t="s">
        <v>729</v>
      </c>
      <c r="B2" s="1048">
        <v>44602</v>
      </c>
      <c r="C2" s="1044" t="s">
        <v>730</v>
      </c>
    </row>
    <row r="3" spans="1:3" ht="51" x14ac:dyDescent="0.2">
      <c r="A3" s="1047"/>
      <c r="B3" s="1048"/>
      <c r="C3" s="1044" t="s">
        <v>731</v>
      </c>
    </row>
    <row r="4" spans="1:3" x14ac:dyDescent="0.2">
      <c r="A4" s="1047"/>
      <c r="B4" s="1048"/>
      <c r="C4" s="359" t="s">
        <v>732</v>
      </c>
    </row>
    <row r="6" spans="1:3" x14ac:dyDescent="0.2">
      <c r="A6" s="1049">
        <v>9</v>
      </c>
      <c r="B6" s="1048">
        <v>44562</v>
      </c>
      <c r="C6" s="359" t="s">
        <v>653</v>
      </c>
    </row>
    <row r="7" spans="1:3" x14ac:dyDescent="0.2">
      <c r="C7" s="359" t="s">
        <v>654</v>
      </c>
    </row>
    <row r="8" spans="1:3" x14ac:dyDescent="0.2">
      <c r="C8" s="359" t="s">
        <v>720</v>
      </c>
    </row>
    <row r="9" spans="1:3" x14ac:dyDescent="0.2">
      <c r="C9" s="359" t="s">
        <v>659</v>
      </c>
    </row>
    <row r="11" spans="1:3" x14ac:dyDescent="0.2">
      <c r="A11" s="1049">
        <v>8</v>
      </c>
      <c r="B11" s="1048">
        <v>44196</v>
      </c>
      <c r="C11" s="359" t="s">
        <v>627</v>
      </c>
    </row>
    <row r="12" spans="1:3" x14ac:dyDescent="0.2">
      <c r="C12" s="359" t="s">
        <v>624</v>
      </c>
    </row>
    <row r="14" spans="1:3" x14ac:dyDescent="0.2">
      <c r="A14" s="1047">
        <v>7</v>
      </c>
      <c r="B14" s="1048">
        <v>43849</v>
      </c>
      <c r="C14" s="359" t="s">
        <v>626</v>
      </c>
    </row>
    <row r="15" spans="1:3" x14ac:dyDescent="0.2">
      <c r="A15" s="1047"/>
      <c r="B15" s="1048"/>
      <c r="C15" s="359" t="s">
        <v>568</v>
      </c>
    </row>
    <row r="16" spans="1:3" x14ac:dyDescent="0.2">
      <c r="A16" s="1047"/>
      <c r="B16" s="1048"/>
    </row>
    <row r="17" spans="1:3" x14ac:dyDescent="0.2">
      <c r="A17" s="1047" t="s">
        <v>429</v>
      </c>
      <c r="B17" s="1048">
        <v>43492</v>
      </c>
      <c r="C17" s="359" t="s">
        <v>625</v>
      </c>
    </row>
    <row r="18" spans="1:3" x14ac:dyDescent="0.2">
      <c r="A18" s="1047"/>
      <c r="B18" s="1048"/>
      <c r="C18" s="375" t="s">
        <v>523</v>
      </c>
    </row>
    <row r="19" spans="1:3" x14ac:dyDescent="0.2">
      <c r="A19" s="1047"/>
      <c r="B19" s="1048"/>
      <c r="C19" s="359" t="s">
        <v>450</v>
      </c>
    </row>
    <row r="20" spans="1:3" x14ac:dyDescent="0.2">
      <c r="A20" s="1047"/>
      <c r="B20" s="1048"/>
      <c r="C20" s="359" t="s">
        <v>451</v>
      </c>
    </row>
    <row r="21" spans="1:3" x14ac:dyDescent="0.2">
      <c r="A21" s="1047"/>
      <c r="B21" s="1048"/>
      <c r="C21" s="359" t="s">
        <v>524</v>
      </c>
    </row>
    <row r="22" spans="1:3" x14ac:dyDescent="0.2">
      <c r="C22" s="375" t="s">
        <v>441</v>
      </c>
    </row>
    <row r="23" spans="1:3" x14ac:dyDescent="0.2">
      <c r="C23" s="375" t="s">
        <v>519</v>
      </c>
    </row>
    <row r="24" spans="1:3" x14ac:dyDescent="0.2">
      <c r="C24" s="359" t="s">
        <v>449</v>
      </c>
    </row>
    <row r="25" spans="1:3" x14ac:dyDescent="0.2">
      <c r="C25" s="375" t="s">
        <v>520</v>
      </c>
    </row>
    <row r="26" spans="1:3" x14ac:dyDescent="0.2">
      <c r="C26" s="359" t="s">
        <v>525</v>
      </c>
    </row>
    <row r="27" spans="1:3" x14ac:dyDescent="0.2">
      <c r="C27" s="359" t="s">
        <v>521</v>
      </c>
    </row>
    <row r="28" spans="1:3" x14ac:dyDescent="0.2">
      <c r="C28" s="359" t="s">
        <v>522</v>
      </c>
    </row>
    <row r="29" spans="1:3" x14ac:dyDescent="0.2">
      <c r="C29" s="375" t="s">
        <v>442</v>
      </c>
    </row>
    <row r="30" spans="1:3" x14ac:dyDescent="0.2">
      <c r="C30" s="359" t="s">
        <v>443</v>
      </c>
    </row>
    <row r="31" spans="1:3" x14ac:dyDescent="0.2">
      <c r="C31" s="359" t="s">
        <v>444</v>
      </c>
    </row>
    <row r="32" spans="1:3" x14ac:dyDescent="0.2">
      <c r="C32" s="359" t="s">
        <v>445</v>
      </c>
    </row>
    <row r="33" spans="1:3" x14ac:dyDescent="0.2">
      <c r="C33" s="359" t="s">
        <v>446</v>
      </c>
    </row>
    <row r="34" spans="1:3" x14ac:dyDescent="0.2">
      <c r="C34" s="359" t="s">
        <v>447</v>
      </c>
    </row>
    <row r="35" spans="1:3" x14ac:dyDescent="0.2">
      <c r="C35" s="375" t="s">
        <v>516</v>
      </c>
    </row>
    <row r="36" spans="1:3" x14ac:dyDescent="0.2">
      <c r="C36" s="359" t="s">
        <v>517</v>
      </c>
    </row>
    <row r="37" spans="1:3" x14ac:dyDescent="0.2">
      <c r="C37" s="359" t="s">
        <v>518</v>
      </c>
    </row>
    <row r="38" spans="1:3" x14ac:dyDescent="0.2">
      <c r="A38" s="1047"/>
      <c r="B38" s="1048"/>
    </row>
    <row r="39" spans="1:3" x14ac:dyDescent="0.2">
      <c r="A39" s="1047">
        <v>5</v>
      </c>
      <c r="B39" s="1048">
        <v>43157</v>
      </c>
      <c r="C39" s="359" t="s">
        <v>563</v>
      </c>
    </row>
    <row r="40" spans="1:3" x14ac:dyDescent="0.2">
      <c r="C40" s="375" t="s">
        <v>422</v>
      </c>
    </row>
    <row r="41" spans="1:3" x14ac:dyDescent="0.2">
      <c r="C41" s="359" t="s">
        <v>452</v>
      </c>
    </row>
    <row r="42" spans="1:3" x14ac:dyDescent="0.2">
      <c r="C42" s="359" t="s">
        <v>453</v>
      </c>
    </row>
    <row r="43" spans="1:3" x14ac:dyDescent="0.2">
      <c r="C43" s="359" t="s">
        <v>454</v>
      </c>
    </row>
    <row r="44" spans="1:3" x14ac:dyDescent="0.2">
      <c r="C44" s="359" t="s">
        <v>455</v>
      </c>
    </row>
    <row r="45" spans="1:3" x14ac:dyDescent="0.2">
      <c r="C45" s="359" t="s">
        <v>456</v>
      </c>
    </row>
    <row r="46" spans="1:3" x14ac:dyDescent="0.2">
      <c r="C46" s="359" t="s">
        <v>457</v>
      </c>
    </row>
    <row r="47" spans="1:3" x14ac:dyDescent="0.2">
      <c r="C47" s="375" t="s">
        <v>428</v>
      </c>
    </row>
    <row r="48" spans="1:3" x14ac:dyDescent="0.2">
      <c r="C48" s="359" t="s">
        <v>458</v>
      </c>
    </row>
    <row r="49" spans="3:3" x14ac:dyDescent="0.2">
      <c r="C49" s="359" t="s">
        <v>459</v>
      </c>
    </row>
    <row r="50" spans="3:3" x14ac:dyDescent="0.2">
      <c r="C50" s="359" t="s">
        <v>457</v>
      </c>
    </row>
    <row r="51" spans="3:3" x14ac:dyDescent="0.2">
      <c r="C51" s="359" t="s">
        <v>423</v>
      </c>
    </row>
    <row r="52" spans="3:3" x14ac:dyDescent="0.2">
      <c r="C52" s="359" t="s">
        <v>425</v>
      </c>
    </row>
  </sheetData>
  <sheetProtection sheet="1" objects="1" scenarios="1"/>
  <pageMargins left="0.25" right="0.25" top="0.75" bottom="0.75" header="0.3" footer="0.3"/>
  <pageSetup paperSize="9" orientation="portrait" verticalDpi="0" r:id="rId1"/>
  <ignoredErrors>
    <ignoredError sqref="A17" numberStoredAsText="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19"/>
  <sheetViews>
    <sheetView workbookViewId="0">
      <selection sqref="A1:B1"/>
    </sheetView>
  </sheetViews>
  <sheetFormatPr defaultRowHeight="12.75" x14ac:dyDescent="0.2"/>
  <cols>
    <col min="1" max="1" width="35.5703125" style="185" bestFit="1" customWidth="1"/>
    <col min="2" max="2" width="42.42578125" style="186" bestFit="1" customWidth="1"/>
    <col min="3" max="16384" width="9.140625" style="180"/>
  </cols>
  <sheetData>
    <row r="1" spans="1:2" ht="27" customHeight="1" x14ac:dyDescent="0.2">
      <c r="A1" s="499" t="s">
        <v>353</v>
      </c>
      <c r="B1" s="499"/>
    </row>
    <row r="2" spans="1:2" ht="18.75" customHeight="1" x14ac:dyDescent="0.2">
      <c r="A2" s="182" t="s">
        <v>340</v>
      </c>
      <c r="B2" s="324" t="s">
        <v>302</v>
      </c>
    </row>
    <row r="3" spans="1:2" ht="18.75" customHeight="1" x14ac:dyDescent="0.2">
      <c r="A3" s="183" t="s">
        <v>341</v>
      </c>
      <c r="B3" s="324" t="s">
        <v>303</v>
      </c>
    </row>
    <row r="4" spans="1:2" ht="18.75" customHeight="1" x14ac:dyDescent="0.2">
      <c r="A4" s="183"/>
      <c r="B4" s="187" t="s">
        <v>352</v>
      </c>
    </row>
    <row r="5" spans="1:2" ht="18.75" customHeight="1" x14ac:dyDescent="0.2">
      <c r="A5" s="183" t="s">
        <v>342</v>
      </c>
      <c r="B5" s="324">
        <v>64211045</v>
      </c>
    </row>
    <row r="6" spans="1:2" s="362" customFormat="1" ht="18.75" customHeight="1" x14ac:dyDescent="0.2">
      <c r="A6" s="183" t="s">
        <v>430</v>
      </c>
      <c r="B6" s="324" t="s">
        <v>434</v>
      </c>
    </row>
    <row r="7" spans="1:2" s="362" customFormat="1" ht="18.75" customHeight="1" x14ac:dyDescent="0.2">
      <c r="A7" s="183" t="s">
        <v>431</v>
      </c>
      <c r="B7" s="324" t="s">
        <v>432</v>
      </c>
    </row>
    <row r="8" spans="1:2" s="362" customFormat="1" ht="18.75" customHeight="1" x14ac:dyDescent="0.2">
      <c r="A8" s="183" t="s">
        <v>433</v>
      </c>
      <c r="B8" s="324" t="s">
        <v>396</v>
      </c>
    </row>
    <row r="9" spans="1:2" ht="18.75" customHeight="1" x14ac:dyDescent="0.2">
      <c r="A9" s="184"/>
      <c r="B9" s="188" t="s">
        <v>311</v>
      </c>
    </row>
    <row r="10" spans="1:2" ht="18.75" customHeight="1" x14ac:dyDescent="0.2">
      <c r="A10" s="182" t="s">
        <v>343</v>
      </c>
      <c r="B10" s="324" t="s">
        <v>310</v>
      </c>
    </row>
    <row r="11" spans="1:2" ht="18.75" customHeight="1" x14ac:dyDescent="0.2">
      <c r="A11" s="182" t="s">
        <v>344</v>
      </c>
      <c r="B11" s="324" t="s">
        <v>309</v>
      </c>
    </row>
    <row r="12" spans="1:2" ht="18.75" customHeight="1" x14ac:dyDescent="0.2">
      <c r="A12" s="182" t="s">
        <v>345</v>
      </c>
      <c r="B12" s="324" t="s">
        <v>346</v>
      </c>
    </row>
    <row r="13" spans="1:2" ht="18.75" customHeight="1" x14ac:dyDescent="0.2">
      <c r="A13" s="184"/>
      <c r="B13" s="188" t="s">
        <v>355</v>
      </c>
    </row>
    <row r="14" spans="1:2" ht="18.75" customHeight="1" x14ac:dyDescent="0.2">
      <c r="A14" s="182" t="s">
        <v>347</v>
      </c>
      <c r="B14" s="433" t="s">
        <v>564</v>
      </c>
    </row>
    <row r="15" spans="1:2" ht="18.75" customHeight="1" x14ac:dyDescent="0.2">
      <c r="A15" s="182" t="s">
        <v>348</v>
      </c>
      <c r="B15" s="324"/>
    </row>
    <row r="16" spans="1:2" ht="18.75" customHeight="1" x14ac:dyDescent="0.2">
      <c r="A16" s="184"/>
      <c r="B16" s="189" t="s">
        <v>354</v>
      </c>
    </row>
    <row r="17" spans="1:2" ht="18.75" customHeight="1" x14ac:dyDescent="0.2">
      <c r="A17" s="182" t="s">
        <v>350</v>
      </c>
      <c r="B17" s="433" t="s">
        <v>565</v>
      </c>
    </row>
    <row r="18" spans="1:2" ht="18.75" customHeight="1" x14ac:dyDescent="0.2">
      <c r="A18" s="182" t="s">
        <v>349</v>
      </c>
      <c r="B18" s="433" t="s">
        <v>339</v>
      </c>
    </row>
    <row r="19" spans="1:2" ht="18.75" customHeight="1" x14ac:dyDescent="0.2">
      <c r="A19" s="182" t="s">
        <v>351</v>
      </c>
      <c r="B19" s="433" t="s">
        <v>566</v>
      </c>
    </row>
  </sheetData>
  <sheetProtection sheet="1" objects="1" scenarios="1"/>
  <mergeCells count="1">
    <mergeCell ref="A1:B1"/>
  </mergeCells>
  <dataValidations count="1">
    <dataValidation type="list" allowBlank="1" showErrorMessage="1" errorTitle="Nedovolená hodnota" error="Finanční úřad lze vybrat ze seznamu povolených hodnot._x000a_" sqref="B2" xr:uid="{00000000-0002-0000-0200-000000000000}">
      <formula1>"Hlavní město Praha,Středočeský kraj,Jihočeský kraj,Plzeňský kraj,Karlovarský kraj,Ústecký kraj,Liberecký kraj,Královéhradecký kraj,Pardubický kraj,Kraj Vysočina,Jihomoravský kraj,Olomoucký kraj,Moravskoslezský kraj,Zlínský kraj,Specializovaný"</formula1>
    </dataValidation>
  </dataValidations>
  <pageMargins left="0.7" right="0.7" top="0.78740157499999996" bottom="0.78740157499999996" header="0.3" footer="0.3"/>
  <pageSetup paperSize="9" orientation="portrait" verticalDpi="0" r:id="rId1"/>
  <ignoredErrors>
    <ignoredError sqref="B12"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2">
    <tabColor rgb="FF00B050"/>
  </sheetPr>
  <dimension ref="A1:AG608"/>
  <sheetViews>
    <sheetView workbookViewId="0">
      <pane xSplit="4" ySplit="4" topLeftCell="E5" activePane="bottomRight" state="frozen"/>
      <selection pane="topRight" activeCell="E1" sqref="E1"/>
      <selection pane="bottomLeft" activeCell="A5" sqref="A5"/>
      <selection pane="bottomRight" activeCell="I5" sqref="I5"/>
    </sheetView>
  </sheetViews>
  <sheetFormatPr defaultRowHeight="12.75" x14ac:dyDescent="0.2"/>
  <cols>
    <col min="1" max="1" width="3.42578125" style="14" customWidth="1"/>
    <col min="2" max="2" width="5.28515625" style="14" customWidth="1"/>
    <col min="3" max="3" width="6.140625" style="14" customWidth="1"/>
    <col min="4" max="4" width="38.85546875" style="14" customWidth="1"/>
    <col min="5" max="5" width="16" style="14" customWidth="1"/>
    <col min="6" max="6" width="9" style="25" customWidth="1"/>
    <col min="7" max="9" width="9.140625" style="8"/>
    <col min="10" max="12" width="10" style="8" customWidth="1"/>
    <col min="13" max="13" width="5.5703125" style="7" customWidth="1"/>
    <col min="14" max="14" width="10.42578125" style="8" customWidth="1"/>
    <col min="15" max="15" width="9.7109375" style="8" customWidth="1"/>
    <col min="16" max="16" width="10.42578125" style="8" customWidth="1"/>
    <col min="17" max="17" width="9.7109375" style="8" customWidth="1"/>
    <col min="18" max="24" width="8.5703125" style="8" customWidth="1"/>
    <col min="25" max="25" width="8.85546875" style="8" customWidth="1"/>
    <col min="26" max="26" width="9.140625" style="8"/>
    <col min="27" max="27" width="11.140625" style="8" customWidth="1"/>
    <col min="28" max="28" width="9.140625" style="8"/>
    <col min="29" max="29" width="9.140625" style="3"/>
    <col min="30" max="30" width="9.28515625" style="19" customWidth="1"/>
    <col min="31" max="31" width="14.85546875" style="19" bestFit="1" customWidth="1"/>
    <col min="32" max="33" width="9.140625" style="19"/>
    <col min="34" max="16384" width="9.140625" style="3"/>
  </cols>
  <sheetData>
    <row r="1" spans="1:33" ht="15" x14ac:dyDescent="0.25">
      <c r="A1" s="523" t="s">
        <v>16</v>
      </c>
      <c r="B1" s="524"/>
      <c r="C1" s="524"/>
      <c r="D1" s="525"/>
      <c r="E1" s="526" t="s">
        <v>13</v>
      </c>
      <c r="F1" s="527"/>
      <c r="G1" s="505" t="s">
        <v>0</v>
      </c>
      <c r="H1" s="506"/>
      <c r="I1" s="506"/>
      <c r="J1" s="506"/>
      <c r="K1" s="506"/>
      <c r="L1" s="507"/>
      <c r="M1" s="2"/>
      <c r="N1" s="510" t="s">
        <v>79</v>
      </c>
      <c r="O1" s="507"/>
      <c r="P1" s="510" t="s">
        <v>78</v>
      </c>
      <c r="Q1" s="507"/>
      <c r="R1" s="505" t="s">
        <v>21</v>
      </c>
      <c r="S1" s="506"/>
      <c r="T1" s="506"/>
      <c r="U1" s="506"/>
      <c r="V1" s="506"/>
      <c r="W1" s="506"/>
      <c r="X1" s="507"/>
      <c r="Y1" s="505" t="s">
        <v>76</v>
      </c>
      <c r="Z1" s="506"/>
      <c r="AA1" s="506"/>
      <c r="AB1" s="507"/>
      <c r="AD1" s="522" t="s">
        <v>411</v>
      </c>
      <c r="AE1" s="522"/>
      <c r="AF1" s="522"/>
      <c r="AG1" s="522"/>
    </row>
    <row r="2" spans="1:33" ht="13.5" customHeight="1" thickBot="1" x14ac:dyDescent="0.25">
      <c r="A2" s="4" t="str">
        <f>"Rok: "&amp;YEAR(B6)</f>
        <v>Rok: 2021</v>
      </c>
      <c r="B2" s="5"/>
      <c r="C2" s="5"/>
      <c r="D2" s="5" t="s">
        <v>39</v>
      </c>
      <c r="E2" s="531" t="s">
        <v>80</v>
      </c>
      <c r="F2" s="533" t="s">
        <v>81</v>
      </c>
      <c r="G2" s="511" t="s">
        <v>17</v>
      </c>
      <c r="H2" s="530"/>
      <c r="I2" s="512"/>
      <c r="J2" s="511" t="s">
        <v>18</v>
      </c>
      <c r="K2" s="530"/>
      <c r="L2" s="512"/>
      <c r="M2" s="6"/>
      <c r="N2" s="511"/>
      <c r="O2" s="512"/>
      <c r="P2" s="511"/>
      <c r="Q2" s="512"/>
      <c r="R2" s="528" t="s">
        <v>70</v>
      </c>
      <c r="S2" s="508" t="s">
        <v>71</v>
      </c>
      <c r="T2" s="508" t="s">
        <v>77</v>
      </c>
      <c r="U2" s="515" t="s">
        <v>73</v>
      </c>
      <c r="V2" s="516"/>
      <c r="W2" s="508" t="s">
        <v>72</v>
      </c>
      <c r="X2" s="513" t="s">
        <v>2</v>
      </c>
      <c r="Y2" s="528" t="s">
        <v>70</v>
      </c>
      <c r="Z2" s="508" t="s">
        <v>74</v>
      </c>
      <c r="AA2" s="508" t="s">
        <v>75</v>
      </c>
      <c r="AB2" s="513" t="s">
        <v>2</v>
      </c>
      <c r="AD2" s="19" t="s">
        <v>413</v>
      </c>
      <c r="AE2" s="19" t="s">
        <v>419</v>
      </c>
      <c r="AF2" s="19" t="s">
        <v>415</v>
      </c>
      <c r="AG2" s="19" t="s">
        <v>417</v>
      </c>
    </row>
    <row r="3" spans="1:33" ht="13.5" thickBot="1" x14ac:dyDescent="0.25">
      <c r="A3" s="9" t="s">
        <v>140</v>
      </c>
      <c r="B3" s="82" t="s">
        <v>3</v>
      </c>
      <c r="C3" s="82" t="s">
        <v>4</v>
      </c>
      <c r="D3" s="10" t="s">
        <v>5</v>
      </c>
      <c r="E3" s="532"/>
      <c r="F3" s="534"/>
      <c r="G3" s="26" t="s">
        <v>6</v>
      </c>
      <c r="H3" s="27" t="s">
        <v>7</v>
      </c>
      <c r="I3" s="28" t="s">
        <v>8</v>
      </c>
      <c r="J3" s="26" t="s">
        <v>6</v>
      </c>
      <c r="K3" s="27" t="s">
        <v>7</v>
      </c>
      <c r="L3" s="28" t="s">
        <v>8</v>
      </c>
      <c r="M3" s="6" t="s">
        <v>140</v>
      </c>
      <c r="N3" s="26" t="s">
        <v>19</v>
      </c>
      <c r="O3" s="28" t="s">
        <v>2</v>
      </c>
      <c r="P3" s="26" t="s">
        <v>19</v>
      </c>
      <c r="Q3" s="28" t="s">
        <v>2</v>
      </c>
      <c r="R3" s="529"/>
      <c r="S3" s="509"/>
      <c r="T3" s="509"/>
      <c r="U3" s="517"/>
      <c r="V3" s="518"/>
      <c r="W3" s="509"/>
      <c r="X3" s="514"/>
      <c r="Y3" s="529"/>
      <c r="Z3" s="509"/>
      <c r="AA3" s="509"/>
      <c r="AB3" s="514"/>
      <c r="AD3" s="19" t="s">
        <v>414</v>
      </c>
      <c r="AE3" s="19" t="s">
        <v>412</v>
      </c>
      <c r="AF3" s="19" t="s">
        <v>416</v>
      </c>
      <c r="AG3" s="19" t="s">
        <v>418</v>
      </c>
    </row>
    <row r="4" spans="1:33" s="12" customFormat="1" ht="12" thickBot="1" x14ac:dyDescent="0.25">
      <c r="A4" s="9" t="s">
        <v>9</v>
      </c>
      <c r="B4" s="151" t="s">
        <v>10</v>
      </c>
      <c r="C4" s="151" t="s">
        <v>11</v>
      </c>
      <c r="D4" s="152" t="s">
        <v>12</v>
      </c>
      <c r="E4" s="153" t="s">
        <v>37</v>
      </c>
      <c r="F4" s="154" t="s">
        <v>38</v>
      </c>
      <c r="G4" s="155">
        <v>1</v>
      </c>
      <c r="H4" s="156">
        <v>2</v>
      </c>
      <c r="I4" s="31">
        <v>3</v>
      </c>
      <c r="J4" s="155">
        <v>4</v>
      </c>
      <c r="K4" s="156">
        <v>5</v>
      </c>
      <c r="L4" s="31">
        <v>6</v>
      </c>
      <c r="M4" s="11" t="s">
        <v>9</v>
      </c>
      <c r="N4" s="29" t="s">
        <v>24</v>
      </c>
      <c r="O4" s="31" t="s">
        <v>23</v>
      </c>
      <c r="P4" s="29" t="s">
        <v>25</v>
      </c>
      <c r="Q4" s="31" t="s">
        <v>27</v>
      </c>
      <c r="R4" s="29" t="s">
        <v>28</v>
      </c>
      <c r="S4" s="30" t="s">
        <v>20</v>
      </c>
      <c r="T4" s="30" t="s">
        <v>29</v>
      </c>
      <c r="U4" s="30" t="s">
        <v>721</v>
      </c>
      <c r="V4" s="30" t="s">
        <v>30</v>
      </c>
      <c r="W4" s="30" t="s">
        <v>31</v>
      </c>
      <c r="X4" s="31" t="s">
        <v>32</v>
      </c>
      <c r="Y4" s="29" t="s">
        <v>26</v>
      </c>
      <c r="Z4" s="30" t="s">
        <v>33</v>
      </c>
      <c r="AA4" s="30" t="s">
        <v>34</v>
      </c>
      <c r="AB4" s="31" t="s">
        <v>35</v>
      </c>
    </row>
    <row r="5" spans="1:33" s="13" customFormat="1" x14ac:dyDescent="0.2">
      <c r="A5" s="80">
        <v>0</v>
      </c>
      <c r="B5" s="83"/>
      <c r="C5" s="84" t="s">
        <v>1</v>
      </c>
      <c r="D5" s="36" t="str">
        <f>"Stav k 1.1."&amp;YEAR(B6)</f>
        <v>Stav k 1.1.2021</v>
      </c>
      <c r="E5" s="37" t="s">
        <v>1</v>
      </c>
      <c r="F5" s="38" t="s">
        <v>1</v>
      </c>
      <c r="G5" s="39" t="s">
        <v>1</v>
      </c>
      <c r="H5" s="40" t="s">
        <v>1</v>
      </c>
      <c r="I5" s="157">
        <v>2000</v>
      </c>
      <c r="J5" s="39" t="s">
        <v>1</v>
      </c>
      <c r="K5" s="40" t="s">
        <v>1</v>
      </c>
      <c r="L5" s="168">
        <v>6000</v>
      </c>
      <c r="M5" s="41">
        <f>A5</f>
        <v>0</v>
      </c>
      <c r="N5" s="39" t="s">
        <v>1</v>
      </c>
      <c r="O5" s="42" t="s">
        <v>1</v>
      </c>
      <c r="P5" s="39" t="s">
        <v>1</v>
      </c>
      <c r="Q5" s="42" t="s">
        <v>1</v>
      </c>
      <c r="R5" s="39" t="s">
        <v>1</v>
      </c>
      <c r="S5" s="40" t="s">
        <v>1</v>
      </c>
      <c r="T5" s="40" t="s">
        <v>1</v>
      </c>
      <c r="U5" s="40" t="s">
        <v>1</v>
      </c>
      <c r="V5" s="40" t="s">
        <v>1</v>
      </c>
      <c r="W5" s="40" t="s">
        <v>1</v>
      </c>
      <c r="X5" s="42" t="s">
        <v>1</v>
      </c>
      <c r="Y5" s="39" t="s">
        <v>1</v>
      </c>
      <c r="Z5" s="40" t="s">
        <v>1</v>
      </c>
      <c r="AA5" s="40" t="s">
        <v>1</v>
      </c>
      <c r="AB5" s="42" t="s">
        <v>1</v>
      </c>
      <c r="AD5" s="358"/>
      <c r="AE5" s="19"/>
      <c r="AF5" s="358"/>
      <c r="AG5" s="19" t="b">
        <f>((SUMIF($E$6:$E$605,"Průběžná položka",Deník!$G$6:$G$605)+SUMIF($E$6:$E$605,"Průběžná položka",Deník!$J$6:$J$605)-SUMIF($E$6:$E$605,"Průběžná položka",Deník!$H$6:$H$605)-SUMIF($E$6:$E$605,"Průběžná položka",Deník!$K$6:$K$605))&lt;&gt;0)</f>
        <v>0</v>
      </c>
    </row>
    <row r="6" spans="1:33" x14ac:dyDescent="0.2">
      <c r="A6" s="81">
        <f>A5+1</f>
        <v>1</v>
      </c>
      <c r="B6" s="85">
        <v>44211</v>
      </c>
      <c r="C6" s="86" t="s">
        <v>526</v>
      </c>
      <c r="D6" s="75" t="s">
        <v>42</v>
      </c>
      <c r="E6" s="76" t="s">
        <v>66</v>
      </c>
      <c r="F6" s="77">
        <v>3</v>
      </c>
      <c r="G6" s="78">
        <v>2000</v>
      </c>
      <c r="H6" s="79"/>
      <c r="I6" s="45">
        <f>I5+G6-H6</f>
        <v>4000</v>
      </c>
      <c r="J6" s="158"/>
      <c r="K6" s="159"/>
      <c r="L6" s="160">
        <f>L5+J6-K6</f>
        <v>6000</v>
      </c>
      <c r="M6" s="46">
        <f>A6</f>
        <v>1</v>
      </c>
      <c r="N6" s="43" t="str">
        <f>IF(AND(E6='Povolené hodnoty'!$B$4,F6=2),G6+J6,"")</f>
        <v/>
      </c>
      <c r="O6" s="45" t="str">
        <f>IF(AND(E6='Povolené hodnoty'!$B$4,F6=1),G6+J6,"")</f>
        <v/>
      </c>
      <c r="P6" s="43" t="str">
        <f>IF(AND(E6='Povolené hodnoty'!$B$4,F6=10),H6+K6,"")</f>
        <v/>
      </c>
      <c r="Q6" s="45" t="str">
        <f>IF(AND(E6='Povolené hodnoty'!$B$4,F6=9),H6+K6,"")</f>
        <v/>
      </c>
      <c r="R6" s="43" t="str">
        <f>IF(AND(E6&lt;&gt;'Povolené hodnoty'!$B$4,F6=2),G6+J6,"")</f>
        <v/>
      </c>
      <c r="S6" s="44">
        <f>IF(AND(E6&lt;&gt;'Povolené hodnoty'!$B$4,F6=3),G6+J6,"")</f>
        <v>2000</v>
      </c>
      <c r="T6" s="44" t="str">
        <f>IF(AND(E6&lt;&gt;'Povolené hodnoty'!$B$4,F6=4),G6+J6,"")</f>
        <v/>
      </c>
      <c r="U6" s="44" t="str">
        <f>IF(AND(E6&lt;&gt;'Povolené hodnoty'!$B$4,F6="5a"),G6-H6+J6-K6,"")</f>
        <v/>
      </c>
      <c r="V6" s="44" t="str">
        <f>IF(AND(E6&lt;&gt;'Povolené hodnoty'!$B$4,F6="5b"),G6-H6+J6-K6,"")</f>
        <v/>
      </c>
      <c r="W6" s="44" t="str">
        <f>IF(AND(E6&lt;&gt;'Povolené hodnoty'!$B$4,F6=6),G6+J6,"")</f>
        <v/>
      </c>
      <c r="X6" s="45" t="str">
        <f>IF(AND(E6&lt;&gt;'Povolené hodnoty'!$B$4,F6=7),G6+J6,"")</f>
        <v/>
      </c>
      <c r="Y6" s="43" t="str">
        <f>IF(AND(E6&lt;&gt;'Povolené hodnoty'!$B$4,F6=10),H6+K6,"")</f>
        <v/>
      </c>
      <c r="Z6" s="44" t="str">
        <f>IF(AND(E6&lt;&gt;'Povolené hodnoty'!$B$4,F6=11),H6+K6,"")</f>
        <v/>
      </c>
      <c r="AA6" s="44" t="str">
        <f>IF(AND(E6&lt;&gt;'Povolené hodnoty'!$B$4,F6=12),H6+K6,"")</f>
        <v/>
      </c>
      <c r="AB6" s="45" t="str">
        <f>IF(AND(E6&lt;&gt;'Povolené hodnoty'!$B$4,F6=13),H6+K6,"")</f>
        <v/>
      </c>
      <c r="AD6" s="19" t="b">
        <f t="shared" ref="AD6:AD44" si="0">OR(AE6:AG6)</f>
        <v>0</v>
      </c>
      <c r="AE6" s="19" t="b">
        <f>COUNT(G6:H6,J6:K6)&gt;1</f>
        <v>0</v>
      </c>
      <c r="AF6" s="19" t="b">
        <f>AND(E6&lt;&gt;'Povolené hodnoty'!$B$6,OR(SUM(G6,J6)&lt;&gt;SUM(N6:O6,R6:X6),SUM(H6,K6)&lt;&gt;SUM(P6:Q6,Y6:AB6),COUNT(G6:H6,J6:K6)&lt;&gt;COUNT(N6:AB6)))</f>
        <v>0</v>
      </c>
      <c r="AG6" s="19" t="b">
        <f>AND(E6='Povolené hodnoty'!$B$6,$AG$5)</f>
        <v>0</v>
      </c>
    </row>
    <row r="7" spans="1:33" x14ac:dyDescent="0.2">
      <c r="A7" s="81">
        <f t="shared" ref="A7:A70" si="1">A6+1</f>
        <v>2</v>
      </c>
      <c r="B7" s="85">
        <v>44211</v>
      </c>
      <c r="C7" s="86" t="s">
        <v>527</v>
      </c>
      <c r="D7" s="75" t="s">
        <v>591</v>
      </c>
      <c r="E7" s="76" t="s">
        <v>45</v>
      </c>
      <c r="F7" s="77">
        <v>10</v>
      </c>
      <c r="G7" s="78"/>
      <c r="H7" s="79">
        <v>400</v>
      </c>
      <c r="I7" s="45">
        <f>I6+G7-H7</f>
        <v>3600</v>
      </c>
      <c r="J7" s="158"/>
      <c r="K7" s="159"/>
      <c r="L7" s="160">
        <f t="shared" ref="L7:L31" si="2">L6+J7-K7</f>
        <v>6000</v>
      </c>
      <c r="M7" s="46">
        <f t="shared" ref="M7:M31" si="3">A7</f>
        <v>2</v>
      </c>
      <c r="N7" s="43" t="str">
        <f>IF(AND(E7='Povolené hodnoty'!$B$4,F7=2),G7+J7,"")</f>
        <v/>
      </c>
      <c r="O7" s="45" t="str">
        <f>IF(AND(E7='Povolené hodnoty'!$B$4,F7=1),G7+J7,"")</f>
        <v/>
      </c>
      <c r="P7" s="43" t="str">
        <f>IF(AND(E7='Povolené hodnoty'!$B$4,F7=10),H7+K7,"")</f>
        <v/>
      </c>
      <c r="Q7" s="45" t="str">
        <f>IF(AND(E7='Povolené hodnoty'!$B$4,F7=9),H7+K7,"")</f>
        <v/>
      </c>
      <c r="R7" s="43" t="str">
        <f>IF(AND(E7&lt;&gt;'Povolené hodnoty'!$B$4,F7=2),G7+J7,"")</f>
        <v/>
      </c>
      <c r="S7" s="44" t="str">
        <f>IF(AND(E7&lt;&gt;'Povolené hodnoty'!$B$4,F7=3),G7+J7,"")</f>
        <v/>
      </c>
      <c r="T7" s="44" t="str">
        <f>IF(AND(E7&lt;&gt;'Povolené hodnoty'!$B$4,F7=4),G7+J7,"")</f>
        <v/>
      </c>
      <c r="U7" s="44" t="str">
        <f>IF(AND(E7&lt;&gt;'Povolené hodnoty'!$B$4,F7="5a"),G7-H7+J7-K7,"")</f>
        <v/>
      </c>
      <c r="V7" s="44" t="str">
        <f>IF(AND(E7&lt;&gt;'Povolené hodnoty'!$B$4,F7="5b"),G7-H7+J7-K7,"")</f>
        <v/>
      </c>
      <c r="W7" s="44" t="str">
        <f>IF(AND(E7&lt;&gt;'Povolené hodnoty'!$B$4,F7=6),G7+J7,"")</f>
        <v/>
      </c>
      <c r="X7" s="45" t="str">
        <f>IF(AND(E7&lt;&gt;'Povolené hodnoty'!$B$4,F7=7),G7+J7,"")</f>
        <v/>
      </c>
      <c r="Y7" s="43">
        <f>IF(AND(E7&lt;&gt;'Povolené hodnoty'!$B$4,F7=10),H7+K7,"")</f>
        <v>400</v>
      </c>
      <c r="Z7" s="44" t="str">
        <f>IF(AND(E7&lt;&gt;'Povolené hodnoty'!$B$4,F7=11),H7+K7,"")</f>
        <v/>
      </c>
      <c r="AA7" s="44" t="str">
        <f>IF(AND(E7&lt;&gt;'Povolené hodnoty'!$B$4,F7=12),H7+K7,"")</f>
        <v/>
      </c>
      <c r="AB7" s="45" t="str">
        <f>IF(AND(E7&lt;&gt;'Povolené hodnoty'!$B$4,F7=13),H7+K7,"")</f>
        <v/>
      </c>
      <c r="AD7" s="19" t="b">
        <f t="shared" si="0"/>
        <v>0</v>
      </c>
      <c r="AE7" s="19" t="b">
        <f>COUNT(G7:H7,J7:K7)&gt;1</f>
        <v>0</v>
      </c>
      <c r="AF7" s="19" t="b">
        <f>AND(E7&lt;&gt;'Povolené hodnoty'!$B$6,OR(SUM(G7,J7)&lt;&gt;SUM(N7:O7,R7:X7),SUM(H7,K7)&lt;&gt;SUM(P7:Q7,Y7:AB7),COUNT(G7:H7,J7:K7)&lt;&gt;COUNT(N7:AB7)))</f>
        <v>0</v>
      </c>
      <c r="AG7" s="19" t="b">
        <f>AND(E7='Povolené hodnoty'!$B$6,$AG$5)</f>
        <v>0</v>
      </c>
    </row>
    <row r="8" spans="1:33" x14ac:dyDescent="0.2">
      <c r="A8" s="81">
        <f t="shared" si="1"/>
        <v>3</v>
      </c>
      <c r="B8" s="85">
        <v>44211</v>
      </c>
      <c r="C8" s="86" t="s">
        <v>528</v>
      </c>
      <c r="D8" s="75" t="s">
        <v>592</v>
      </c>
      <c r="E8" s="76" t="s">
        <v>45</v>
      </c>
      <c r="F8" s="77">
        <v>10</v>
      </c>
      <c r="G8" s="78"/>
      <c r="H8" s="79">
        <v>100</v>
      </c>
      <c r="I8" s="45">
        <f t="shared" ref="I8:I31" si="4">I7+G8-H8</f>
        <v>3500</v>
      </c>
      <c r="J8" s="158"/>
      <c r="K8" s="159"/>
      <c r="L8" s="160">
        <f t="shared" si="2"/>
        <v>6000</v>
      </c>
      <c r="M8" s="46">
        <f t="shared" si="3"/>
        <v>3</v>
      </c>
      <c r="N8" s="43" t="str">
        <f>IF(AND(E8='Povolené hodnoty'!$B$4,F8=2),G8+J8,"")</f>
        <v/>
      </c>
      <c r="O8" s="45" t="str">
        <f>IF(AND(E8='Povolené hodnoty'!$B$4,F8=1),G8+J8,"")</f>
        <v/>
      </c>
      <c r="P8" s="43" t="str">
        <f>IF(AND(E8='Povolené hodnoty'!$B$4,F8=10),H8+K8,"")</f>
        <v/>
      </c>
      <c r="Q8" s="45" t="str">
        <f>IF(AND(E8='Povolené hodnoty'!$B$4,F8=9),H8+K8,"")</f>
        <v/>
      </c>
      <c r="R8" s="43" t="str">
        <f>IF(AND(E8&lt;&gt;'Povolené hodnoty'!$B$4,F8=2),G8+J8,"")</f>
        <v/>
      </c>
      <c r="S8" s="44" t="str">
        <f>IF(AND(E8&lt;&gt;'Povolené hodnoty'!$B$4,F8=3),G8+J8,"")</f>
        <v/>
      </c>
      <c r="T8" s="44" t="str">
        <f>IF(AND(E8&lt;&gt;'Povolené hodnoty'!$B$4,F8=4),G8+J8,"")</f>
        <v/>
      </c>
      <c r="U8" s="44" t="str">
        <f>IF(AND(E8&lt;&gt;'Povolené hodnoty'!$B$4,F8="5a"),G8-H8+J8-K8,"")</f>
        <v/>
      </c>
      <c r="V8" s="44" t="str">
        <f>IF(AND(E8&lt;&gt;'Povolené hodnoty'!$B$4,F8="5b"),G8-H8+J8-K8,"")</f>
        <v/>
      </c>
      <c r="W8" s="44" t="str">
        <f>IF(AND(E8&lt;&gt;'Povolené hodnoty'!$B$4,F8=6),G8+J8,"")</f>
        <v/>
      </c>
      <c r="X8" s="45" t="str">
        <f>IF(AND(E8&lt;&gt;'Povolené hodnoty'!$B$4,F8=7),G8+J8,"")</f>
        <v/>
      </c>
      <c r="Y8" s="43">
        <f>IF(AND(E8&lt;&gt;'Povolené hodnoty'!$B$4,F8=10),H8+K8,"")</f>
        <v>100</v>
      </c>
      <c r="Z8" s="44" t="str">
        <f>IF(AND(E8&lt;&gt;'Povolené hodnoty'!$B$4,F8=11),H8+K8,"")</f>
        <v/>
      </c>
      <c r="AA8" s="44" t="str">
        <f>IF(AND(E8&lt;&gt;'Povolené hodnoty'!$B$4,F8=12),H8+K8,"")</f>
        <v/>
      </c>
      <c r="AB8" s="45" t="str">
        <f>IF(AND(E8&lt;&gt;'Povolené hodnoty'!$B$4,F8=13),H8+K8,"")</f>
        <v/>
      </c>
      <c r="AD8" s="19" t="b">
        <f t="shared" si="0"/>
        <v>0</v>
      </c>
      <c r="AE8" s="19" t="b">
        <f t="shared" ref="AE8:AE44" si="5">COUNT(G8:H8,J8:K8)&gt;1</f>
        <v>0</v>
      </c>
      <c r="AF8" s="19" t="b">
        <f>AND(E8&lt;&gt;'Povolené hodnoty'!$B$6,OR(SUM(G8,J8)&lt;&gt;SUM(N8:O8,R8:X8),SUM(H8,K8)&lt;&gt;SUM(P8:Q8,Y8:AB8),COUNT(G8:H8,J8:K8)&lt;&gt;COUNT(N8:AB8)))</f>
        <v>0</v>
      </c>
      <c r="AG8" s="19" t="b">
        <f>AND(E8='Povolené hodnoty'!$B$6,$AG$5)</f>
        <v>0</v>
      </c>
    </row>
    <row r="9" spans="1:33" x14ac:dyDescent="0.2">
      <c r="A9" s="81">
        <f t="shared" si="1"/>
        <v>4</v>
      </c>
      <c r="B9" s="85">
        <v>44211</v>
      </c>
      <c r="C9" s="86" t="s">
        <v>529</v>
      </c>
      <c r="D9" s="75" t="s">
        <v>593</v>
      </c>
      <c r="E9" s="76" t="s">
        <v>45</v>
      </c>
      <c r="F9" s="77">
        <v>10</v>
      </c>
      <c r="G9" s="78"/>
      <c r="H9" s="79">
        <v>300</v>
      </c>
      <c r="I9" s="45">
        <f t="shared" si="4"/>
        <v>3200</v>
      </c>
      <c r="J9" s="158"/>
      <c r="K9" s="159"/>
      <c r="L9" s="160">
        <f t="shared" si="2"/>
        <v>6000</v>
      </c>
      <c r="M9" s="46">
        <f t="shared" si="3"/>
        <v>4</v>
      </c>
      <c r="N9" s="43" t="str">
        <f>IF(AND(E9='Povolené hodnoty'!$B$4,F9=2),G9+J9,"")</f>
        <v/>
      </c>
      <c r="O9" s="45" t="str">
        <f>IF(AND(E9='Povolené hodnoty'!$B$4,F9=1),G9+J9,"")</f>
        <v/>
      </c>
      <c r="P9" s="43" t="str">
        <f>IF(AND(E9='Povolené hodnoty'!$B$4,F9=10),H9+K9,"")</f>
        <v/>
      </c>
      <c r="Q9" s="45" t="str">
        <f>IF(AND(E9='Povolené hodnoty'!$B$4,F9=9),H9+K9,"")</f>
        <v/>
      </c>
      <c r="R9" s="43" t="str">
        <f>IF(AND(E9&lt;&gt;'Povolené hodnoty'!$B$4,F9=2),G9+J9,"")</f>
        <v/>
      </c>
      <c r="S9" s="44" t="str">
        <f>IF(AND(E9&lt;&gt;'Povolené hodnoty'!$B$4,F9=3),G9+J9,"")</f>
        <v/>
      </c>
      <c r="T9" s="44" t="str">
        <f>IF(AND(E9&lt;&gt;'Povolené hodnoty'!$B$4,F9=4),G9+J9,"")</f>
        <v/>
      </c>
      <c r="U9" s="44" t="str">
        <f>IF(AND(E9&lt;&gt;'Povolené hodnoty'!$B$4,F9="5a"),G9-H9+J9-K9,"")</f>
        <v/>
      </c>
      <c r="V9" s="44" t="str">
        <f>IF(AND(E9&lt;&gt;'Povolené hodnoty'!$B$4,F9="5b"),G9-H9+J9-K9,"")</f>
        <v/>
      </c>
      <c r="W9" s="44" t="str">
        <f>IF(AND(E9&lt;&gt;'Povolené hodnoty'!$B$4,F9=6),G9+J9,"")</f>
        <v/>
      </c>
      <c r="X9" s="45" t="str">
        <f>IF(AND(E9&lt;&gt;'Povolené hodnoty'!$B$4,F9=7),G9+J9,"")</f>
        <v/>
      </c>
      <c r="Y9" s="43">
        <f>IF(AND(E9&lt;&gt;'Povolené hodnoty'!$B$4,F9=10),H9+K9,"")</f>
        <v>300</v>
      </c>
      <c r="Z9" s="44" t="str">
        <f>IF(AND(E9&lt;&gt;'Povolené hodnoty'!$B$4,F9=11),H9+K9,"")</f>
        <v/>
      </c>
      <c r="AA9" s="44" t="str">
        <f>IF(AND(E9&lt;&gt;'Povolené hodnoty'!$B$4,F9=12),H9+K9,"")</f>
        <v/>
      </c>
      <c r="AB9" s="45" t="str">
        <f>IF(AND(E9&lt;&gt;'Povolené hodnoty'!$B$4,F9=13),H9+K9,"")</f>
        <v/>
      </c>
      <c r="AD9" s="19" t="b">
        <f t="shared" si="0"/>
        <v>0</v>
      </c>
      <c r="AE9" s="19" t="b">
        <f t="shared" si="5"/>
        <v>0</v>
      </c>
      <c r="AF9" s="19" t="b">
        <f>AND(E9&lt;&gt;'Povolené hodnoty'!$B$6,OR(SUM(G9,J9)&lt;&gt;SUM(N9:O9,R9:X9),SUM(H9,K9)&lt;&gt;SUM(P9:Q9,Y9:AB9),COUNT(G9:H9,J9:K9)&lt;&gt;COUNT(N9:AB9)))</f>
        <v>0</v>
      </c>
      <c r="AG9" s="19" t="b">
        <f>AND(E9='Povolené hodnoty'!$B$6,$AG$5)</f>
        <v>0</v>
      </c>
    </row>
    <row r="10" spans="1:33" x14ac:dyDescent="0.2">
      <c r="A10" s="81">
        <f t="shared" si="1"/>
        <v>5</v>
      </c>
      <c r="B10" s="85">
        <v>44225</v>
      </c>
      <c r="C10" s="86" t="s">
        <v>533</v>
      </c>
      <c r="D10" s="75" t="s">
        <v>594</v>
      </c>
      <c r="E10" s="76" t="s">
        <v>45</v>
      </c>
      <c r="F10" s="77">
        <v>10</v>
      </c>
      <c r="G10" s="78"/>
      <c r="H10" s="79"/>
      <c r="I10" s="45">
        <f t="shared" si="4"/>
        <v>3200</v>
      </c>
      <c r="J10" s="158"/>
      <c r="K10" s="159">
        <v>1000</v>
      </c>
      <c r="L10" s="160">
        <f t="shared" si="2"/>
        <v>5000</v>
      </c>
      <c r="M10" s="46">
        <f t="shared" si="3"/>
        <v>5</v>
      </c>
      <c r="N10" s="43" t="str">
        <f>IF(AND(E10='Povolené hodnoty'!$B$4,F10=2),G10+J10,"")</f>
        <v/>
      </c>
      <c r="O10" s="45" t="str">
        <f>IF(AND(E10='Povolené hodnoty'!$B$4,F10=1),G10+J10,"")</f>
        <v/>
      </c>
      <c r="P10" s="43" t="str">
        <f>IF(AND(E10='Povolené hodnoty'!$B$4,F10=10),H10+K10,"")</f>
        <v/>
      </c>
      <c r="Q10" s="45" t="str">
        <f>IF(AND(E10='Povolené hodnoty'!$B$4,F10=9),H10+K10,"")</f>
        <v/>
      </c>
      <c r="R10" s="43" t="str">
        <f>IF(AND(E10&lt;&gt;'Povolené hodnoty'!$B$4,F10=2),G10+J10,"")</f>
        <v/>
      </c>
      <c r="S10" s="44" t="str">
        <f>IF(AND(E10&lt;&gt;'Povolené hodnoty'!$B$4,F10=3),G10+J10,"")</f>
        <v/>
      </c>
      <c r="T10" s="44" t="str">
        <f>IF(AND(E10&lt;&gt;'Povolené hodnoty'!$B$4,F10=4),G10+J10,"")</f>
        <v/>
      </c>
      <c r="U10" s="44" t="str">
        <f>IF(AND(E10&lt;&gt;'Povolené hodnoty'!$B$4,F10="5a"),G10-H10+J10-K10,"")</f>
        <v/>
      </c>
      <c r="V10" s="44" t="str">
        <f>IF(AND(E10&lt;&gt;'Povolené hodnoty'!$B$4,F10="5b"),G10-H10+J10-K10,"")</f>
        <v/>
      </c>
      <c r="W10" s="44" t="str">
        <f>IF(AND(E10&lt;&gt;'Povolené hodnoty'!$B$4,F10=6),G10+J10,"")</f>
        <v/>
      </c>
      <c r="X10" s="45" t="str">
        <f>IF(AND(E10&lt;&gt;'Povolené hodnoty'!$B$4,F10=7),G10+J10,"")</f>
        <v/>
      </c>
      <c r="Y10" s="43">
        <f>IF(AND(E10&lt;&gt;'Povolené hodnoty'!$B$4,F10=10),H10+K10,"")</f>
        <v>1000</v>
      </c>
      <c r="Z10" s="44" t="str">
        <f>IF(AND(E10&lt;&gt;'Povolené hodnoty'!$B$4,F10=11),H10+K10,"")</f>
        <v/>
      </c>
      <c r="AA10" s="44" t="str">
        <f>IF(AND(E10&lt;&gt;'Povolené hodnoty'!$B$4,F10=12),H10+K10,"")</f>
        <v/>
      </c>
      <c r="AB10" s="45" t="str">
        <f>IF(AND(E10&lt;&gt;'Povolené hodnoty'!$B$4,F10=13),H10+K10,"")</f>
        <v/>
      </c>
      <c r="AD10" s="19" t="b">
        <f t="shared" si="0"/>
        <v>0</v>
      </c>
      <c r="AE10" s="19" t="b">
        <f t="shared" si="5"/>
        <v>0</v>
      </c>
      <c r="AF10" s="19" t="b">
        <f>AND(E10&lt;&gt;'Povolené hodnoty'!$B$6,OR(SUM(G10,J10)&lt;&gt;SUM(N10:O10,R10:X10),SUM(H10,K10)&lt;&gt;SUM(P10:Q10,Y10:AB10),COUNT(G10:H10,J10:K10)&lt;&gt;COUNT(N10:AB10)))</f>
        <v>0</v>
      </c>
      <c r="AG10" s="19" t="b">
        <f>AND(E10='Povolené hodnoty'!$B$6,$AG$5)</f>
        <v>0</v>
      </c>
    </row>
    <row r="11" spans="1:33" x14ac:dyDescent="0.2">
      <c r="A11" s="81">
        <f t="shared" si="1"/>
        <v>6</v>
      </c>
      <c r="B11" s="85">
        <v>44242</v>
      </c>
      <c r="C11" s="86" t="s">
        <v>530</v>
      </c>
      <c r="D11" s="75" t="s">
        <v>567</v>
      </c>
      <c r="E11" s="76" t="s">
        <v>44</v>
      </c>
      <c r="F11" s="77">
        <v>2</v>
      </c>
      <c r="G11" s="78">
        <v>22000</v>
      </c>
      <c r="H11" s="79"/>
      <c r="I11" s="45">
        <f t="shared" si="4"/>
        <v>25200</v>
      </c>
      <c r="J11" s="158"/>
      <c r="K11" s="159"/>
      <c r="L11" s="160">
        <f t="shared" si="2"/>
        <v>5000</v>
      </c>
      <c r="M11" s="46">
        <f t="shared" si="3"/>
        <v>6</v>
      </c>
      <c r="N11" s="43">
        <f>IF(AND(E11='Povolené hodnoty'!$B$4,F11=2),G11+J11,"")</f>
        <v>22000</v>
      </c>
      <c r="O11" s="45" t="str">
        <f>IF(AND(E11='Povolené hodnoty'!$B$4,F11=1),G11+J11,"")</f>
        <v/>
      </c>
      <c r="P11" s="43" t="str">
        <f>IF(AND(E11='Povolené hodnoty'!$B$4,F11=10),H11+K11,"")</f>
        <v/>
      </c>
      <c r="Q11" s="45" t="str">
        <f>IF(AND(E11='Povolené hodnoty'!$B$4,F11=9),H11+K11,"")</f>
        <v/>
      </c>
      <c r="R11" s="43" t="str">
        <f>IF(AND(E11&lt;&gt;'Povolené hodnoty'!$B$4,F11=2),G11+J11,"")</f>
        <v/>
      </c>
      <c r="S11" s="44" t="str">
        <f>IF(AND(E11&lt;&gt;'Povolené hodnoty'!$B$4,F11=3),G11+J11,"")</f>
        <v/>
      </c>
      <c r="T11" s="44" t="str">
        <f>IF(AND(E11&lt;&gt;'Povolené hodnoty'!$B$4,F11=4),G11+J11,"")</f>
        <v/>
      </c>
      <c r="U11" s="44" t="str">
        <f>IF(AND(E11&lt;&gt;'Povolené hodnoty'!$B$4,F11="5a"),G11-H11+J11-K11,"")</f>
        <v/>
      </c>
      <c r="V11" s="44" t="str">
        <f>IF(AND(E11&lt;&gt;'Povolené hodnoty'!$B$4,F11="5b"),G11-H11+J11-K11,"")</f>
        <v/>
      </c>
      <c r="W11" s="44" t="str">
        <f>IF(AND(E11&lt;&gt;'Povolené hodnoty'!$B$4,F11=6),G11+J11,"")</f>
        <v/>
      </c>
      <c r="X11" s="45" t="str">
        <f>IF(AND(E11&lt;&gt;'Povolené hodnoty'!$B$4,F11=7),G11+J11,"")</f>
        <v/>
      </c>
      <c r="Y11" s="43" t="str">
        <f>IF(AND(E11&lt;&gt;'Povolené hodnoty'!$B$4,F11=10),H11+K11,"")</f>
        <v/>
      </c>
      <c r="Z11" s="44" t="str">
        <f>IF(AND(E11&lt;&gt;'Povolené hodnoty'!$B$4,F11=11),H11+K11,"")</f>
        <v/>
      </c>
      <c r="AA11" s="44" t="str">
        <f>IF(AND(E11&lt;&gt;'Povolené hodnoty'!$B$4,F11=12),H11+K11,"")</f>
        <v/>
      </c>
      <c r="AB11" s="45" t="str">
        <f>IF(AND(E11&lt;&gt;'Povolené hodnoty'!$B$4,F11=13),H11+K11,"")</f>
        <v/>
      </c>
      <c r="AD11" s="19" t="b">
        <f t="shared" si="0"/>
        <v>0</v>
      </c>
      <c r="AE11" s="19" t="b">
        <f t="shared" si="5"/>
        <v>0</v>
      </c>
      <c r="AF11" s="19" t="b">
        <f>AND(E11&lt;&gt;'Povolené hodnoty'!$B$6,OR(SUM(G11,J11)&lt;&gt;SUM(N11:O11,R11:X11),SUM(H11,K11)&lt;&gt;SUM(P11:Q11,Y11:AB11),COUNT(G11:H11,J11:K11)&lt;&gt;COUNT(N11:AB11)))</f>
        <v>0</v>
      </c>
      <c r="AG11" s="19" t="b">
        <f>AND(E11='Povolené hodnoty'!$B$6,$AG$5)</f>
        <v>0</v>
      </c>
    </row>
    <row r="12" spans="1:33" x14ac:dyDescent="0.2">
      <c r="A12" s="81">
        <f t="shared" si="1"/>
        <v>7</v>
      </c>
      <c r="B12" s="85">
        <v>44242</v>
      </c>
      <c r="C12" s="86" t="s">
        <v>107</v>
      </c>
      <c r="D12" s="75" t="s">
        <v>595</v>
      </c>
      <c r="E12" s="76" t="s">
        <v>44</v>
      </c>
      <c r="F12" s="77">
        <v>10</v>
      </c>
      <c r="G12" s="78"/>
      <c r="H12" s="79">
        <v>5000</v>
      </c>
      <c r="I12" s="45">
        <f t="shared" si="4"/>
        <v>20200</v>
      </c>
      <c r="J12" s="158"/>
      <c r="K12" s="159"/>
      <c r="L12" s="160">
        <f t="shared" si="2"/>
        <v>5000</v>
      </c>
      <c r="M12" s="46">
        <f t="shared" si="3"/>
        <v>7</v>
      </c>
      <c r="N12" s="43" t="str">
        <f>IF(AND(E12='Povolené hodnoty'!$B$4,F12=2),G12+J12,"")</f>
        <v/>
      </c>
      <c r="O12" s="45" t="str">
        <f>IF(AND(E12='Povolené hodnoty'!$B$4,F12=1),G12+J12,"")</f>
        <v/>
      </c>
      <c r="P12" s="43">
        <f>IF(AND(E12='Povolené hodnoty'!$B$4,F12=10),H12+K12,"")</f>
        <v>5000</v>
      </c>
      <c r="Q12" s="45" t="str">
        <f>IF(AND(E12='Povolené hodnoty'!$B$4,F12=9),H12+K12,"")</f>
        <v/>
      </c>
      <c r="R12" s="43" t="str">
        <f>IF(AND(E12&lt;&gt;'Povolené hodnoty'!$B$4,F12=2),G12+J12,"")</f>
        <v/>
      </c>
      <c r="S12" s="44" t="str">
        <f>IF(AND(E12&lt;&gt;'Povolené hodnoty'!$B$4,F12=3),G12+J12,"")</f>
        <v/>
      </c>
      <c r="T12" s="44" t="str">
        <f>IF(AND(E12&lt;&gt;'Povolené hodnoty'!$B$4,F12=4),G12+J12,"")</f>
        <v/>
      </c>
      <c r="U12" s="44" t="str">
        <f>IF(AND(E12&lt;&gt;'Povolené hodnoty'!$B$4,F12="5a"),G12-H12+J12-K12,"")</f>
        <v/>
      </c>
      <c r="V12" s="44" t="str">
        <f>IF(AND(E12&lt;&gt;'Povolené hodnoty'!$B$4,F12="5b"),G12-H12+J12-K12,"")</f>
        <v/>
      </c>
      <c r="W12" s="44" t="str">
        <f>IF(AND(E12&lt;&gt;'Povolené hodnoty'!$B$4,F12=6),G12+J12,"")</f>
        <v/>
      </c>
      <c r="X12" s="45" t="str">
        <f>IF(AND(E12&lt;&gt;'Povolené hodnoty'!$B$4,F12=7),G12+J12,"")</f>
        <v/>
      </c>
      <c r="Y12" s="43" t="str">
        <f>IF(AND(E12&lt;&gt;'Povolené hodnoty'!$B$4,F12=10),H12+K12,"")</f>
        <v/>
      </c>
      <c r="Z12" s="44" t="str">
        <f>IF(AND(E12&lt;&gt;'Povolené hodnoty'!$B$4,F12=11),H12+K12,"")</f>
        <v/>
      </c>
      <c r="AA12" s="44" t="str">
        <f>IF(AND(E12&lt;&gt;'Povolené hodnoty'!$B$4,F12=12),H12+K12,"")</f>
        <v/>
      </c>
      <c r="AB12" s="45" t="str">
        <f>IF(AND(E12&lt;&gt;'Povolené hodnoty'!$B$4,F12=13),H12+K12,"")</f>
        <v/>
      </c>
      <c r="AD12" s="19" t="b">
        <f t="shared" si="0"/>
        <v>0</v>
      </c>
      <c r="AE12" s="19" t="b">
        <f t="shared" si="5"/>
        <v>0</v>
      </c>
      <c r="AF12" s="19" t="b">
        <f>AND(E12&lt;&gt;'Povolené hodnoty'!$B$6,OR(SUM(G12,J12)&lt;&gt;SUM(N12:O12,R12:X12),SUM(H12,K12)&lt;&gt;SUM(P12:Q12,Y12:AB12),COUNT(G12:H12,J12:K12)&lt;&gt;COUNT(N12:AB12)))</f>
        <v>0</v>
      </c>
      <c r="AG12" s="19" t="b">
        <f>AND(E12='Povolené hodnoty'!$B$6,$AG$5)</f>
        <v>0</v>
      </c>
    </row>
    <row r="13" spans="1:33" x14ac:dyDescent="0.2">
      <c r="A13" s="81">
        <f t="shared" si="1"/>
        <v>8</v>
      </c>
      <c r="B13" s="85">
        <v>44242</v>
      </c>
      <c r="C13" s="86" t="s">
        <v>531</v>
      </c>
      <c r="D13" s="75" t="s">
        <v>596</v>
      </c>
      <c r="E13" s="76" t="s">
        <v>45</v>
      </c>
      <c r="F13" s="77">
        <v>10</v>
      </c>
      <c r="G13" s="78"/>
      <c r="H13" s="79">
        <v>6000</v>
      </c>
      <c r="I13" s="45">
        <f t="shared" si="4"/>
        <v>14200</v>
      </c>
      <c r="J13" s="158"/>
      <c r="K13" s="159"/>
      <c r="L13" s="160">
        <f t="shared" si="2"/>
        <v>5000</v>
      </c>
      <c r="M13" s="46">
        <f t="shared" si="3"/>
        <v>8</v>
      </c>
      <c r="N13" s="43" t="str">
        <f>IF(AND(E13='Povolené hodnoty'!$B$4,F13=2),G13+J13,"")</f>
        <v/>
      </c>
      <c r="O13" s="45" t="str">
        <f>IF(AND(E13='Povolené hodnoty'!$B$4,F13=1),G13+J13,"")</f>
        <v/>
      </c>
      <c r="P13" s="43" t="str">
        <f>IF(AND(E13='Povolené hodnoty'!$B$4,F13=10),H13+K13,"")</f>
        <v/>
      </c>
      <c r="Q13" s="45" t="str">
        <f>IF(AND(E13='Povolené hodnoty'!$B$4,F13=9),H13+K13,"")</f>
        <v/>
      </c>
      <c r="R13" s="43" t="str">
        <f>IF(AND(E13&lt;&gt;'Povolené hodnoty'!$B$4,F13=2),G13+J13,"")</f>
        <v/>
      </c>
      <c r="S13" s="44" t="str">
        <f>IF(AND(E13&lt;&gt;'Povolené hodnoty'!$B$4,F13=3),G13+J13,"")</f>
        <v/>
      </c>
      <c r="T13" s="44" t="str">
        <f>IF(AND(E13&lt;&gt;'Povolené hodnoty'!$B$4,F13=4),G13+J13,"")</f>
        <v/>
      </c>
      <c r="U13" s="44" t="str">
        <f>IF(AND(E13&lt;&gt;'Povolené hodnoty'!$B$4,F13="5a"),G13-H13+J13-K13,"")</f>
        <v/>
      </c>
      <c r="V13" s="44" t="str">
        <f>IF(AND(E13&lt;&gt;'Povolené hodnoty'!$B$4,F13="5b"),G13-H13+J13-K13,"")</f>
        <v/>
      </c>
      <c r="W13" s="44" t="str">
        <f>IF(AND(E13&lt;&gt;'Povolené hodnoty'!$B$4,F13=6),G13+J13,"")</f>
        <v/>
      </c>
      <c r="X13" s="45" t="str">
        <f>IF(AND(E13&lt;&gt;'Povolené hodnoty'!$B$4,F13=7),G13+J13,"")</f>
        <v/>
      </c>
      <c r="Y13" s="43">
        <f>IF(AND(E13&lt;&gt;'Povolené hodnoty'!$B$4,F13=10),H13+K13,"")</f>
        <v>6000</v>
      </c>
      <c r="Z13" s="44" t="str">
        <f>IF(AND(E13&lt;&gt;'Povolené hodnoty'!$B$4,F13=11),H13+K13,"")</f>
        <v/>
      </c>
      <c r="AA13" s="44" t="str">
        <f>IF(AND(E13&lt;&gt;'Povolené hodnoty'!$B$4,F13=12),H13+K13,"")</f>
        <v/>
      </c>
      <c r="AB13" s="45" t="str">
        <f>IF(AND(E13&lt;&gt;'Povolené hodnoty'!$B$4,F13=13),H13+K13,"")</f>
        <v/>
      </c>
      <c r="AD13" s="19" t="b">
        <f t="shared" si="0"/>
        <v>0</v>
      </c>
      <c r="AE13" s="19" t="b">
        <f t="shared" si="5"/>
        <v>0</v>
      </c>
      <c r="AF13" s="19" t="b">
        <f>AND(E13&lt;&gt;'Povolené hodnoty'!$B$6,OR(SUM(G13,J13)&lt;&gt;SUM(N13:O13,R13:X13),SUM(H13,K13)&lt;&gt;SUM(P13:Q13,Y13:AB13),COUNT(G13:H13,J13:K13)&lt;&gt;COUNT(N13:AB13)))</f>
        <v>0</v>
      </c>
      <c r="AG13" s="19" t="b">
        <f>AND(E13='Povolené hodnoty'!$B$6,$AG$5)</f>
        <v>0</v>
      </c>
    </row>
    <row r="14" spans="1:33" x14ac:dyDescent="0.2">
      <c r="A14" s="81">
        <f t="shared" si="1"/>
        <v>9</v>
      </c>
      <c r="B14" s="85">
        <v>44311</v>
      </c>
      <c r="C14" s="86" t="s">
        <v>532</v>
      </c>
      <c r="D14" s="75" t="s">
        <v>597</v>
      </c>
      <c r="E14" s="76" t="s">
        <v>44</v>
      </c>
      <c r="F14" s="77">
        <v>2</v>
      </c>
      <c r="G14" s="78">
        <v>500</v>
      </c>
      <c r="H14" s="79"/>
      <c r="I14" s="45">
        <f t="shared" si="4"/>
        <v>14700</v>
      </c>
      <c r="J14" s="158"/>
      <c r="K14" s="159"/>
      <c r="L14" s="160">
        <f t="shared" si="2"/>
        <v>5000</v>
      </c>
      <c r="M14" s="46">
        <f t="shared" si="3"/>
        <v>9</v>
      </c>
      <c r="N14" s="43">
        <f>IF(AND(E14='Povolené hodnoty'!$B$4,F14=2),G14+J14,"")</f>
        <v>500</v>
      </c>
      <c r="O14" s="45" t="str">
        <f>IF(AND(E14='Povolené hodnoty'!$B$4,F14=1),G14+J14,"")</f>
        <v/>
      </c>
      <c r="P14" s="43" t="str">
        <f>IF(AND(E14='Povolené hodnoty'!$B$4,F14=10),H14+K14,"")</f>
        <v/>
      </c>
      <c r="Q14" s="45" t="str">
        <f>IF(AND(E14='Povolené hodnoty'!$B$4,F14=9),H14+K14,"")</f>
        <v/>
      </c>
      <c r="R14" s="43" t="str">
        <f>IF(AND(E14&lt;&gt;'Povolené hodnoty'!$B$4,F14=2),G14+J14,"")</f>
        <v/>
      </c>
      <c r="S14" s="44" t="str">
        <f>IF(AND(E14&lt;&gt;'Povolené hodnoty'!$B$4,F14=3),G14+J14,"")</f>
        <v/>
      </c>
      <c r="T14" s="44" t="str">
        <f>IF(AND(E14&lt;&gt;'Povolené hodnoty'!$B$4,F14=4),G14+J14,"")</f>
        <v/>
      </c>
      <c r="U14" s="44" t="str">
        <f>IF(AND(E14&lt;&gt;'Povolené hodnoty'!$B$4,F14="5a"),G14-H14+J14-K14,"")</f>
        <v/>
      </c>
      <c r="V14" s="44" t="str">
        <f>IF(AND(E14&lt;&gt;'Povolené hodnoty'!$B$4,F14="5b"),G14-H14+J14-K14,"")</f>
        <v/>
      </c>
      <c r="W14" s="44" t="str">
        <f>IF(AND(E14&lt;&gt;'Povolené hodnoty'!$B$4,F14=6),G14+J14,"")</f>
        <v/>
      </c>
      <c r="X14" s="45" t="str">
        <f>IF(AND(E14&lt;&gt;'Povolené hodnoty'!$B$4,F14=7),G14+J14,"")</f>
        <v/>
      </c>
      <c r="Y14" s="43" t="str">
        <f>IF(AND(E14&lt;&gt;'Povolené hodnoty'!$B$4,F14=10),H14+K14,"")</f>
        <v/>
      </c>
      <c r="Z14" s="44" t="str">
        <f>IF(AND(E14&lt;&gt;'Povolené hodnoty'!$B$4,F14=11),H14+K14,"")</f>
        <v/>
      </c>
      <c r="AA14" s="44" t="str">
        <f>IF(AND(E14&lt;&gt;'Povolené hodnoty'!$B$4,F14=12),H14+K14,"")</f>
        <v/>
      </c>
      <c r="AB14" s="45" t="str">
        <f>IF(AND(E14&lt;&gt;'Povolené hodnoty'!$B$4,F14=13),H14+K14,"")</f>
        <v/>
      </c>
      <c r="AD14" s="19" t="b">
        <f t="shared" si="0"/>
        <v>0</v>
      </c>
      <c r="AE14" s="19" t="b">
        <f t="shared" si="5"/>
        <v>0</v>
      </c>
      <c r="AF14" s="19" t="b">
        <f>AND(E14&lt;&gt;'Povolené hodnoty'!$B$6,OR(SUM(G14,J14)&lt;&gt;SUM(N14:O14,R14:X14),SUM(H14,K14)&lt;&gt;SUM(P14:Q14,Y14:AB14),COUNT(G14:H14,J14:K14)&lt;&gt;COUNT(N14:AB14)))</f>
        <v>0</v>
      </c>
      <c r="AG14" s="19" t="b">
        <f>AND(E14='Povolené hodnoty'!$B$6,$AG$5)</f>
        <v>0</v>
      </c>
    </row>
    <row r="15" spans="1:33" x14ac:dyDescent="0.2">
      <c r="A15" s="81">
        <f t="shared" si="1"/>
        <v>10</v>
      </c>
      <c r="B15" s="85">
        <v>44332</v>
      </c>
      <c r="C15" s="86" t="s">
        <v>108</v>
      </c>
      <c r="D15" s="75" t="s">
        <v>598</v>
      </c>
      <c r="E15" s="76" t="s">
        <v>44</v>
      </c>
      <c r="F15" s="77">
        <v>2</v>
      </c>
      <c r="G15" s="78">
        <v>1000</v>
      </c>
      <c r="H15" s="79"/>
      <c r="I15" s="45">
        <f t="shared" si="4"/>
        <v>15700</v>
      </c>
      <c r="J15" s="158"/>
      <c r="K15" s="159"/>
      <c r="L15" s="160">
        <f t="shared" si="2"/>
        <v>5000</v>
      </c>
      <c r="M15" s="46">
        <f t="shared" si="3"/>
        <v>10</v>
      </c>
      <c r="N15" s="43">
        <f>IF(AND(E15='Povolené hodnoty'!$B$4,F15=2),G15+J15,"")</f>
        <v>1000</v>
      </c>
      <c r="O15" s="45" t="str">
        <f>IF(AND(E15='Povolené hodnoty'!$B$4,F15=1),G15+J15,"")</f>
        <v/>
      </c>
      <c r="P15" s="43" t="str">
        <f>IF(AND(E15='Povolené hodnoty'!$B$4,F15=10),H15+K15,"")</f>
        <v/>
      </c>
      <c r="Q15" s="45" t="str">
        <f>IF(AND(E15='Povolené hodnoty'!$B$4,F15=9),H15+K15,"")</f>
        <v/>
      </c>
      <c r="R15" s="43" t="str">
        <f>IF(AND(E15&lt;&gt;'Povolené hodnoty'!$B$4,F15=2),G15+J15,"")</f>
        <v/>
      </c>
      <c r="S15" s="44" t="str">
        <f>IF(AND(E15&lt;&gt;'Povolené hodnoty'!$B$4,F15=3),G15+J15,"")</f>
        <v/>
      </c>
      <c r="T15" s="44" t="str">
        <f>IF(AND(E15&lt;&gt;'Povolené hodnoty'!$B$4,F15=4),G15+J15,"")</f>
        <v/>
      </c>
      <c r="U15" s="44" t="str">
        <f>IF(AND(E15&lt;&gt;'Povolené hodnoty'!$B$4,F15="5a"),G15-H15+J15-K15,"")</f>
        <v/>
      </c>
      <c r="V15" s="44" t="str">
        <f>IF(AND(E15&lt;&gt;'Povolené hodnoty'!$B$4,F15="5b"),G15-H15+J15-K15,"")</f>
        <v/>
      </c>
      <c r="W15" s="44" t="str">
        <f>IF(AND(E15&lt;&gt;'Povolené hodnoty'!$B$4,F15=6),G15+J15,"")</f>
        <v/>
      </c>
      <c r="X15" s="45" t="str">
        <f>IF(AND(E15&lt;&gt;'Povolené hodnoty'!$B$4,F15=7),G15+J15,"")</f>
        <v/>
      </c>
      <c r="Y15" s="43" t="str">
        <f>IF(AND(E15&lt;&gt;'Povolené hodnoty'!$B$4,F15=10),H15+K15,"")</f>
        <v/>
      </c>
      <c r="Z15" s="44" t="str">
        <f>IF(AND(E15&lt;&gt;'Povolené hodnoty'!$B$4,F15=11),H15+K15,"")</f>
        <v/>
      </c>
      <c r="AA15" s="44" t="str">
        <f>IF(AND(E15&lt;&gt;'Povolené hodnoty'!$B$4,F15=12),H15+K15,"")</f>
        <v/>
      </c>
      <c r="AB15" s="45" t="str">
        <f>IF(AND(E15&lt;&gt;'Povolené hodnoty'!$B$4,F15=13),H15+K15,"")</f>
        <v/>
      </c>
      <c r="AD15" s="19" t="b">
        <f t="shared" si="0"/>
        <v>0</v>
      </c>
      <c r="AE15" s="19" t="b">
        <f t="shared" si="5"/>
        <v>0</v>
      </c>
      <c r="AF15" s="19" t="b">
        <f>AND(E15&lt;&gt;'Povolené hodnoty'!$B$6,OR(SUM(G15,J15)&lt;&gt;SUM(N15:O15,R15:X15),SUM(H15,K15)&lt;&gt;SUM(P15:Q15,Y15:AB15),COUNT(G15:H15,J15:K15)&lt;&gt;COUNT(N15:AB15)))</f>
        <v>0</v>
      </c>
      <c r="AG15" s="19" t="b">
        <f>AND(E15='Povolené hodnoty'!$B$6,$AG$5)</f>
        <v>0</v>
      </c>
    </row>
    <row r="16" spans="1:33" x14ac:dyDescent="0.2">
      <c r="A16" s="81">
        <f t="shared" si="1"/>
        <v>11</v>
      </c>
      <c r="B16" s="85">
        <v>44332</v>
      </c>
      <c r="C16" s="86" t="s">
        <v>536</v>
      </c>
      <c r="D16" s="75" t="s">
        <v>599</v>
      </c>
      <c r="E16" s="76" t="s">
        <v>44</v>
      </c>
      <c r="F16" s="77">
        <v>10</v>
      </c>
      <c r="G16" s="78"/>
      <c r="H16" s="79">
        <v>800</v>
      </c>
      <c r="I16" s="45">
        <f t="shared" si="4"/>
        <v>14900</v>
      </c>
      <c r="J16" s="158"/>
      <c r="K16" s="159"/>
      <c r="L16" s="160">
        <f t="shared" si="2"/>
        <v>5000</v>
      </c>
      <c r="M16" s="46">
        <f t="shared" si="3"/>
        <v>11</v>
      </c>
      <c r="N16" s="43" t="str">
        <f>IF(AND(E16='Povolené hodnoty'!$B$4,F16=2),G16+J16,"")</f>
        <v/>
      </c>
      <c r="O16" s="45" t="str">
        <f>IF(AND(E16='Povolené hodnoty'!$B$4,F16=1),G16+J16,"")</f>
        <v/>
      </c>
      <c r="P16" s="43">
        <f>IF(AND(E16='Povolené hodnoty'!$B$4,F16=10),H16+K16,"")</f>
        <v>800</v>
      </c>
      <c r="Q16" s="45" t="str">
        <f>IF(AND(E16='Povolené hodnoty'!$B$4,F16=9),H16+K16,"")</f>
        <v/>
      </c>
      <c r="R16" s="43" t="str">
        <f>IF(AND(E16&lt;&gt;'Povolené hodnoty'!$B$4,F16=2),G16+J16,"")</f>
        <v/>
      </c>
      <c r="S16" s="44" t="str">
        <f>IF(AND(E16&lt;&gt;'Povolené hodnoty'!$B$4,F16=3),G16+J16,"")</f>
        <v/>
      </c>
      <c r="T16" s="44" t="str">
        <f>IF(AND(E16&lt;&gt;'Povolené hodnoty'!$B$4,F16=4),G16+J16,"")</f>
        <v/>
      </c>
      <c r="U16" s="44" t="str">
        <f>IF(AND(E16&lt;&gt;'Povolené hodnoty'!$B$4,F16="5a"),G16-H16+J16-K16,"")</f>
        <v/>
      </c>
      <c r="V16" s="44" t="str">
        <f>IF(AND(E16&lt;&gt;'Povolené hodnoty'!$B$4,F16="5b"),G16-H16+J16-K16,"")</f>
        <v/>
      </c>
      <c r="W16" s="44" t="str">
        <f>IF(AND(E16&lt;&gt;'Povolené hodnoty'!$B$4,F16=6),G16+J16,"")</f>
        <v/>
      </c>
      <c r="X16" s="45" t="str">
        <f>IF(AND(E16&lt;&gt;'Povolené hodnoty'!$B$4,F16=7),G16+J16,"")</f>
        <v/>
      </c>
      <c r="Y16" s="43" t="str">
        <f>IF(AND(E16&lt;&gt;'Povolené hodnoty'!$B$4,F16=10),H16+K16,"")</f>
        <v/>
      </c>
      <c r="Z16" s="44" t="str">
        <f>IF(AND(E16&lt;&gt;'Povolené hodnoty'!$B$4,F16=11),H16+K16,"")</f>
        <v/>
      </c>
      <c r="AA16" s="44" t="str">
        <f>IF(AND(E16&lt;&gt;'Povolené hodnoty'!$B$4,F16=12),H16+K16,"")</f>
        <v/>
      </c>
      <c r="AB16" s="45" t="str">
        <f>IF(AND(E16&lt;&gt;'Povolené hodnoty'!$B$4,F16=13),H16+K16,"")</f>
        <v/>
      </c>
      <c r="AD16" s="19" t="b">
        <f t="shared" si="0"/>
        <v>0</v>
      </c>
      <c r="AE16" s="19" t="b">
        <f t="shared" si="5"/>
        <v>0</v>
      </c>
      <c r="AF16" s="19" t="b">
        <f>AND(E16&lt;&gt;'Povolené hodnoty'!$B$6,OR(SUM(G16,J16)&lt;&gt;SUM(N16:O16,R16:X16),SUM(H16,K16)&lt;&gt;SUM(P16:Q16,Y16:AB16),COUNT(G16:H16,J16:K16)&lt;&gt;COUNT(N16:AB16)))</f>
        <v>0</v>
      </c>
      <c r="AG16" s="19" t="b">
        <f>AND(E16='Povolené hodnoty'!$B$6,$AG$5)</f>
        <v>0</v>
      </c>
    </row>
    <row r="17" spans="1:33" x14ac:dyDescent="0.2">
      <c r="A17" s="81">
        <f t="shared" si="1"/>
        <v>12</v>
      </c>
      <c r="B17" s="85">
        <v>44332</v>
      </c>
      <c r="C17" s="86" t="s">
        <v>537</v>
      </c>
      <c r="D17" s="75" t="s">
        <v>600</v>
      </c>
      <c r="E17" s="76" t="s">
        <v>44</v>
      </c>
      <c r="F17" s="77">
        <v>1</v>
      </c>
      <c r="G17" s="78">
        <v>2000</v>
      </c>
      <c r="H17" s="79"/>
      <c r="I17" s="45">
        <f t="shared" si="4"/>
        <v>16900</v>
      </c>
      <c r="J17" s="158"/>
      <c r="K17" s="159"/>
      <c r="L17" s="160">
        <f t="shared" si="2"/>
        <v>5000</v>
      </c>
      <c r="M17" s="46">
        <f t="shared" si="3"/>
        <v>12</v>
      </c>
      <c r="N17" s="43" t="str">
        <f>IF(AND(E17='Povolené hodnoty'!$B$4,F17=2),G17+J17,"")</f>
        <v/>
      </c>
      <c r="O17" s="45">
        <f>IF(AND(E17='Povolené hodnoty'!$B$4,F17=1),G17+J17,"")</f>
        <v>2000</v>
      </c>
      <c r="P17" s="43" t="str">
        <f>IF(AND(E17='Povolené hodnoty'!$B$4,F17=10),H17+K17,"")</f>
        <v/>
      </c>
      <c r="Q17" s="45" t="str">
        <f>IF(AND(E17='Povolené hodnoty'!$B$4,F17=9),H17+K17,"")</f>
        <v/>
      </c>
      <c r="R17" s="43" t="str">
        <f>IF(AND(E17&lt;&gt;'Povolené hodnoty'!$B$4,F17=2),G17+J17,"")</f>
        <v/>
      </c>
      <c r="S17" s="44" t="str">
        <f>IF(AND(E17&lt;&gt;'Povolené hodnoty'!$B$4,F17=3),G17+J17,"")</f>
        <v/>
      </c>
      <c r="T17" s="44" t="str">
        <f>IF(AND(E17&lt;&gt;'Povolené hodnoty'!$B$4,F17=4),G17+J17,"")</f>
        <v/>
      </c>
      <c r="U17" s="44" t="str">
        <f>IF(AND(E17&lt;&gt;'Povolené hodnoty'!$B$4,F17="5a"),G17-H17+J17-K17,"")</f>
        <v/>
      </c>
      <c r="V17" s="44" t="str">
        <f>IF(AND(E17&lt;&gt;'Povolené hodnoty'!$B$4,F17="5b"),G17-H17+J17-K17,"")</f>
        <v/>
      </c>
      <c r="W17" s="44" t="str">
        <f>IF(AND(E17&lt;&gt;'Povolené hodnoty'!$B$4,F17=6),G17+J17,"")</f>
        <v/>
      </c>
      <c r="X17" s="45" t="str">
        <f>IF(AND(E17&lt;&gt;'Povolené hodnoty'!$B$4,F17=7),G17+J17,"")</f>
        <v/>
      </c>
      <c r="Y17" s="43" t="str">
        <f>IF(AND(E17&lt;&gt;'Povolené hodnoty'!$B$4,F17=10),H17+K17,"")</f>
        <v/>
      </c>
      <c r="Z17" s="44" t="str">
        <f>IF(AND(E17&lt;&gt;'Povolené hodnoty'!$B$4,F17=11),H17+K17,"")</f>
        <v/>
      </c>
      <c r="AA17" s="44" t="str">
        <f>IF(AND(E17&lt;&gt;'Povolené hodnoty'!$B$4,F17=12),H17+K17,"")</f>
        <v/>
      </c>
      <c r="AB17" s="45" t="str">
        <f>IF(AND(E17&lt;&gt;'Povolené hodnoty'!$B$4,F17=13),H17+K17,"")</f>
        <v/>
      </c>
      <c r="AD17" s="19" t="b">
        <f t="shared" si="0"/>
        <v>0</v>
      </c>
      <c r="AE17" s="19" t="b">
        <f t="shared" si="5"/>
        <v>0</v>
      </c>
      <c r="AF17" s="19" t="b">
        <f>AND(E17&lt;&gt;'Povolené hodnoty'!$B$6,OR(SUM(G17,J17)&lt;&gt;SUM(N17:O17,R17:X17),SUM(H17,K17)&lt;&gt;SUM(P17:Q17,Y17:AB17),COUNT(G17:H17,J17:K17)&lt;&gt;COUNT(N17:AB17)))</f>
        <v>0</v>
      </c>
      <c r="AG17" s="19" t="b">
        <f>AND(E17='Povolené hodnoty'!$B$6,$AG$5)</f>
        <v>0</v>
      </c>
    </row>
    <row r="18" spans="1:33" x14ac:dyDescent="0.2">
      <c r="A18" s="81">
        <f t="shared" si="1"/>
        <v>13</v>
      </c>
      <c r="B18" s="85">
        <v>44332</v>
      </c>
      <c r="C18" s="86" t="s">
        <v>538</v>
      </c>
      <c r="D18" s="75" t="s">
        <v>601</v>
      </c>
      <c r="E18" s="76" t="s">
        <v>45</v>
      </c>
      <c r="F18" s="77">
        <v>2</v>
      </c>
      <c r="G18" s="78">
        <v>500</v>
      </c>
      <c r="H18" s="79"/>
      <c r="I18" s="45">
        <f t="shared" si="4"/>
        <v>17400</v>
      </c>
      <c r="J18" s="158"/>
      <c r="K18" s="159"/>
      <c r="L18" s="160">
        <f t="shared" si="2"/>
        <v>5000</v>
      </c>
      <c r="M18" s="46">
        <f t="shared" si="3"/>
        <v>13</v>
      </c>
      <c r="N18" s="43" t="str">
        <f>IF(AND(E18='Povolené hodnoty'!$B$4,F18=2),G18+J18,"")</f>
        <v/>
      </c>
      <c r="O18" s="45" t="str">
        <f>IF(AND(E18='Povolené hodnoty'!$B$4,F18=1),G18+J18,"")</f>
        <v/>
      </c>
      <c r="P18" s="43" t="str">
        <f>IF(AND(E18='Povolené hodnoty'!$B$4,F18=10),H18+K18,"")</f>
        <v/>
      </c>
      <c r="Q18" s="45" t="str">
        <f>IF(AND(E18='Povolené hodnoty'!$B$4,F18=9),H18+K18,"")</f>
        <v/>
      </c>
      <c r="R18" s="43">
        <f>IF(AND(E18&lt;&gt;'Povolené hodnoty'!$B$4,F18=2),G18+J18,"")</f>
        <v>500</v>
      </c>
      <c r="S18" s="44" t="str">
        <f>IF(AND(E18&lt;&gt;'Povolené hodnoty'!$B$4,F18=3),G18+J18,"")</f>
        <v/>
      </c>
      <c r="T18" s="44" t="str">
        <f>IF(AND(E18&lt;&gt;'Povolené hodnoty'!$B$4,F18=4),G18+J18,"")</f>
        <v/>
      </c>
      <c r="U18" s="44" t="str">
        <f>IF(AND(E18&lt;&gt;'Povolené hodnoty'!$B$4,F18="5a"),G18-H18+J18-K18,"")</f>
        <v/>
      </c>
      <c r="V18" s="44" t="str">
        <f>IF(AND(E18&lt;&gt;'Povolené hodnoty'!$B$4,F18="5b"),G18-H18+J18-K18,"")</f>
        <v/>
      </c>
      <c r="W18" s="44" t="str">
        <f>IF(AND(E18&lt;&gt;'Povolené hodnoty'!$B$4,F18=6),G18+J18,"")</f>
        <v/>
      </c>
      <c r="X18" s="45" t="str">
        <f>IF(AND(E18&lt;&gt;'Povolené hodnoty'!$B$4,F18=7),G18+J18,"")</f>
        <v/>
      </c>
      <c r="Y18" s="43" t="str">
        <f>IF(AND(E18&lt;&gt;'Povolené hodnoty'!$B$4,F18=10),H18+K18,"")</f>
        <v/>
      </c>
      <c r="Z18" s="44" t="str">
        <f>IF(AND(E18&lt;&gt;'Povolené hodnoty'!$B$4,F18=11),H18+K18,"")</f>
        <v/>
      </c>
      <c r="AA18" s="44" t="str">
        <f>IF(AND(E18&lt;&gt;'Povolené hodnoty'!$B$4,F18=12),H18+K18,"")</f>
        <v/>
      </c>
      <c r="AB18" s="45" t="str">
        <f>IF(AND(E18&lt;&gt;'Povolené hodnoty'!$B$4,F18=13),H18+K18,"")</f>
        <v/>
      </c>
      <c r="AD18" s="19" t="b">
        <f t="shared" si="0"/>
        <v>0</v>
      </c>
      <c r="AE18" s="19" t="b">
        <f t="shared" si="5"/>
        <v>0</v>
      </c>
      <c r="AF18" s="19" t="b">
        <f>AND(E18&lt;&gt;'Povolené hodnoty'!$B$6,OR(SUM(G18,J18)&lt;&gt;SUM(N18:O18,R18:X18),SUM(H18,K18)&lt;&gt;SUM(P18:Q18,Y18:AB18),COUNT(G18:H18,J18:K18)&lt;&gt;COUNT(N18:AB18)))</f>
        <v>0</v>
      </c>
      <c r="AG18" s="19" t="b">
        <f>AND(E18='Povolené hodnoty'!$B$6,$AG$5)</f>
        <v>0</v>
      </c>
    </row>
    <row r="19" spans="1:33" x14ac:dyDescent="0.2">
      <c r="A19" s="81">
        <f t="shared" si="1"/>
        <v>14</v>
      </c>
      <c r="B19" s="85">
        <v>44332</v>
      </c>
      <c r="C19" s="86" t="s">
        <v>109</v>
      </c>
      <c r="D19" s="75" t="s">
        <v>602</v>
      </c>
      <c r="E19" s="76" t="s">
        <v>45</v>
      </c>
      <c r="F19" s="77">
        <v>10</v>
      </c>
      <c r="G19" s="78"/>
      <c r="H19" s="79">
        <v>600</v>
      </c>
      <c r="I19" s="45">
        <f t="shared" si="4"/>
        <v>16800</v>
      </c>
      <c r="J19" s="158"/>
      <c r="K19" s="159"/>
      <c r="L19" s="160">
        <f t="shared" si="2"/>
        <v>5000</v>
      </c>
      <c r="M19" s="46">
        <f t="shared" si="3"/>
        <v>14</v>
      </c>
      <c r="N19" s="43" t="str">
        <f>IF(AND(E19='Povolené hodnoty'!$B$4,F19=2),G19+J19,"")</f>
        <v/>
      </c>
      <c r="O19" s="45" t="str">
        <f>IF(AND(E19='Povolené hodnoty'!$B$4,F19=1),G19+J19,"")</f>
        <v/>
      </c>
      <c r="P19" s="43" t="str">
        <f>IF(AND(E19='Povolené hodnoty'!$B$4,F19=10),H19+K19,"")</f>
        <v/>
      </c>
      <c r="Q19" s="45" t="str">
        <f>IF(AND(E19='Povolené hodnoty'!$B$4,F19=9),H19+K19,"")</f>
        <v/>
      </c>
      <c r="R19" s="43" t="str">
        <f>IF(AND(E19&lt;&gt;'Povolené hodnoty'!$B$4,F19=2),G19+J19,"")</f>
        <v/>
      </c>
      <c r="S19" s="44" t="str">
        <f>IF(AND(E19&lt;&gt;'Povolené hodnoty'!$B$4,F19=3),G19+J19,"")</f>
        <v/>
      </c>
      <c r="T19" s="44" t="str">
        <f>IF(AND(E19&lt;&gt;'Povolené hodnoty'!$B$4,F19=4),G19+J19,"")</f>
        <v/>
      </c>
      <c r="U19" s="44" t="str">
        <f>IF(AND(E19&lt;&gt;'Povolené hodnoty'!$B$4,F19="5a"),G19-H19+J19-K19,"")</f>
        <v/>
      </c>
      <c r="V19" s="44" t="str">
        <f>IF(AND(E19&lt;&gt;'Povolené hodnoty'!$B$4,F19="5b"),G19-H19+J19-K19,"")</f>
        <v/>
      </c>
      <c r="W19" s="44" t="str">
        <f>IF(AND(E19&lt;&gt;'Povolené hodnoty'!$B$4,F19=6),G19+J19,"")</f>
        <v/>
      </c>
      <c r="X19" s="45" t="str">
        <f>IF(AND(E19&lt;&gt;'Povolené hodnoty'!$B$4,F19=7),G19+J19,"")</f>
        <v/>
      </c>
      <c r="Y19" s="43">
        <f>IF(AND(E19&lt;&gt;'Povolené hodnoty'!$B$4,F19=10),H19+K19,"")</f>
        <v>600</v>
      </c>
      <c r="Z19" s="44" t="str">
        <f>IF(AND(E19&lt;&gt;'Povolené hodnoty'!$B$4,F19=11),H19+K19,"")</f>
        <v/>
      </c>
      <c r="AA19" s="44" t="str">
        <f>IF(AND(E19&lt;&gt;'Povolené hodnoty'!$B$4,F19=12),H19+K19,"")</f>
        <v/>
      </c>
      <c r="AB19" s="45" t="str">
        <f>IF(AND(E19&lt;&gt;'Povolené hodnoty'!$B$4,F19=13),H19+K19,"")</f>
        <v/>
      </c>
      <c r="AD19" s="19" t="b">
        <f t="shared" si="0"/>
        <v>0</v>
      </c>
      <c r="AE19" s="19" t="b">
        <f t="shared" si="5"/>
        <v>0</v>
      </c>
      <c r="AF19" s="19" t="b">
        <f>AND(E19&lt;&gt;'Povolené hodnoty'!$B$6,OR(SUM(G19,J19)&lt;&gt;SUM(N19:O19,R19:X19),SUM(H19,K19)&lt;&gt;SUM(P19:Q19,Y19:AB19),COUNT(G19:H19,J19:K19)&lt;&gt;COUNT(N19:AB19)))</f>
        <v>0</v>
      </c>
      <c r="AG19" s="19" t="b">
        <f>AND(E19='Povolené hodnoty'!$B$6,$AG$5)</f>
        <v>0</v>
      </c>
    </row>
    <row r="20" spans="1:33" x14ac:dyDescent="0.2">
      <c r="A20" s="81">
        <f t="shared" si="1"/>
        <v>15</v>
      </c>
      <c r="B20" s="85">
        <v>44336</v>
      </c>
      <c r="C20" s="86" t="s">
        <v>534</v>
      </c>
      <c r="D20" s="75" t="s">
        <v>603</v>
      </c>
      <c r="E20" s="76" t="s">
        <v>45</v>
      </c>
      <c r="F20" s="77" t="s">
        <v>48</v>
      </c>
      <c r="G20" s="78"/>
      <c r="H20" s="79"/>
      <c r="I20" s="45">
        <f t="shared" si="4"/>
        <v>16800</v>
      </c>
      <c r="J20" s="158">
        <v>5000.5</v>
      </c>
      <c r="K20" s="159"/>
      <c r="L20" s="160">
        <f t="shared" si="2"/>
        <v>10000.5</v>
      </c>
      <c r="M20" s="46">
        <f t="shared" si="3"/>
        <v>15</v>
      </c>
      <c r="N20" s="43" t="str">
        <f>IF(AND(E20='Povolené hodnoty'!$B$4,F20=2),G20+J20,"")</f>
        <v/>
      </c>
      <c r="O20" s="45" t="str">
        <f>IF(AND(E20='Povolené hodnoty'!$B$4,F20=1),G20+J20,"")</f>
        <v/>
      </c>
      <c r="P20" s="43" t="str">
        <f>IF(AND(E20='Povolené hodnoty'!$B$4,F20=10),H20+K20,"")</f>
        <v/>
      </c>
      <c r="Q20" s="45" t="str">
        <f>IF(AND(E20='Povolené hodnoty'!$B$4,F20=9),H20+K20,"")</f>
        <v/>
      </c>
      <c r="R20" s="43" t="str">
        <f>IF(AND(E20&lt;&gt;'Povolené hodnoty'!$B$4,F20=2),G20+J20,"")</f>
        <v/>
      </c>
      <c r="S20" s="44" t="str">
        <f>IF(AND(E20&lt;&gt;'Povolené hodnoty'!$B$4,F20=3),G20+J20,"")</f>
        <v/>
      </c>
      <c r="T20" s="44" t="str">
        <f>IF(AND(E20&lt;&gt;'Povolené hodnoty'!$B$4,F20=4),G20+J20,"")</f>
        <v/>
      </c>
      <c r="U20" s="44" t="str">
        <f>IF(AND(E20&lt;&gt;'Povolené hodnoty'!$B$4,F20="5a"),G20-H20+J20-K20,"")</f>
        <v/>
      </c>
      <c r="V20" s="44">
        <f>IF(AND(E20&lt;&gt;'Povolené hodnoty'!$B$4,F20="5b"),G20-H20+J20-K20,"")</f>
        <v>5000.5</v>
      </c>
      <c r="W20" s="44" t="str">
        <f>IF(AND(E20&lt;&gt;'Povolené hodnoty'!$B$4,F20=6),G20+J20,"")</f>
        <v/>
      </c>
      <c r="X20" s="45" t="str">
        <f>IF(AND(E20&lt;&gt;'Povolené hodnoty'!$B$4,F20=7),G20+J20,"")</f>
        <v/>
      </c>
      <c r="Y20" s="43" t="str">
        <f>IF(AND(E20&lt;&gt;'Povolené hodnoty'!$B$4,F20=10),H20+K20,"")</f>
        <v/>
      </c>
      <c r="Z20" s="44" t="str">
        <f>IF(AND(E20&lt;&gt;'Povolené hodnoty'!$B$4,F20=11),H20+K20,"")</f>
        <v/>
      </c>
      <c r="AA20" s="44" t="str">
        <f>IF(AND(E20&lt;&gt;'Povolené hodnoty'!$B$4,F20=12),H20+K20,"")</f>
        <v/>
      </c>
      <c r="AB20" s="45" t="str">
        <f>IF(AND(E20&lt;&gt;'Povolené hodnoty'!$B$4,F20=13),H20+K20,"")</f>
        <v/>
      </c>
      <c r="AD20" s="19" t="b">
        <f t="shared" si="0"/>
        <v>0</v>
      </c>
      <c r="AE20" s="19" t="b">
        <f t="shared" si="5"/>
        <v>0</v>
      </c>
      <c r="AF20" s="19" t="b">
        <f>AND(E20&lt;&gt;'Povolené hodnoty'!$B$6,OR(SUM(G20,J20)&lt;&gt;SUM(N20:O20,R20:X20),SUM(H20,K20)&lt;&gt;SUM(P20:Q20,Y20:AB20),COUNT(G20:H20,J20:K20)&lt;&gt;COUNT(N20:AB20)))</f>
        <v>0</v>
      </c>
      <c r="AG20" s="19" t="b">
        <f>AND(E20='Povolené hodnoty'!$B$6,$AG$5)</f>
        <v>0</v>
      </c>
    </row>
    <row r="21" spans="1:33" x14ac:dyDescent="0.2">
      <c r="A21" s="81">
        <f t="shared" si="1"/>
        <v>16</v>
      </c>
      <c r="B21" s="85">
        <v>44342</v>
      </c>
      <c r="C21" s="86" t="s">
        <v>541</v>
      </c>
      <c r="D21" s="75" t="s">
        <v>604</v>
      </c>
      <c r="E21" s="76" t="s">
        <v>44</v>
      </c>
      <c r="F21" s="77">
        <v>9</v>
      </c>
      <c r="G21" s="78"/>
      <c r="H21" s="79">
        <v>100</v>
      </c>
      <c r="I21" s="45">
        <f t="shared" si="4"/>
        <v>16700</v>
      </c>
      <c r="J21" s="158"/>
      <c r="K21" s="159"/>
      <c r="L21" s="160">
        <f t="shared" si="2"/>
        <v>10000.5</v>
      </c>
      <c r="M21" s="46">
        <f t="shared" si="3"/>
        <v>16</v>
      </c>
      <c r="N21" s="43" t="str">
        <f>IF(AND(E21='Povolené hodnoty'!$B$4,F21=2),G21+J21,"")</f>
        <v/>
      </c>
      <c r="O21" s="45" t="str">
        <f>IF(AND(E21='Povolené hodnoty'!$B$4,F21=1),G21+J21,"")</f>
        <v/>
      </c>
      <c r="P21" s="43" t="str">
        <f>IF(AND(E21='Povolené hodnoty'!$B$4,F21=10),H21+K21,"")</f>
        <v/>
      </c>
      <c r="Q21" s="45">
        <f>IF(AND(E21='Povolené hodnoty'!$B$4,F21=9),H21+K21,"")</f>
        <v>100</v>
      </c>
      <c r="R21" s="43" t="str">
        <f>IF(AND(E21&lt;&gt;'Povolené hodnoty'!$B$4,F21=2),G21+J21,"")</f>
        <v/>
      </c>
      <c r="S21" s="44" t="str">
        <f>IF(AND(E21&lt;&gt;'Povolené hodnoty'!$B$4,F21=3),G21+J21,"")</f>
        <v/>
      </c>
      <c r="T21" s="44" t="str">
        <f>IF(AND(E21&lt;&gt;'Povolené hodnoty'!$B$4,F21=4),G21+J21,"")</f>
        <v/>
      </c>
      <c r="U21" s="44" t="str">
        <f>IF(AND(E21&lt;&gt;'Povolené hodnoty'!$B$4,F21="5a"),G21-H21+J21-K21,"")</f>
        <v/>
      </c>
      <c r="V21" s="44" t="str">
        <f>IF(AND(E21&lt;&gt;'Povolené hodnoty'!$B$4,F21="5b"),G21-H21+J21-K21,"")</f>
        <v/>
      </c>
      <c r="W21" s="44" t="str">
        <f>IF(AND(E21&lt;&gt;'Povolené hodnoty'!$B$4,F21=6),G21+J21,"")</f>
        <v/>
      </c>
      <c r="X21" s="45" t="str">
        <f>IF(AND(E21&lt;&gt;'Povolené hodnoty'!$B$4,F21=7),G21+J21,"")</f>
        <v/>
      </c>
      <c r="Y21" s="43" t="str">
        <f>IF(AND(E21&lt;&gt;'Povolené hodnoty'!$B$4,F21=10),H21+K21,"")</f>
        <v/>
      </c>
      <c r="Z21" s="44" t="str">
        <f>IF(AND(E21&lt;&gt;'Povolené hodnoty'!$B$4,F21=11),H21+K21,"")</f>
        <v/>
      </c>
      <c r="AA21" s="44" t="str">
        <f>IF(AND(E21&lt;&gt;'Povolené hodnoty'!$B$4,F21=12),H21+K21,"")</f>
        <v/>
      </c>
      <c r="AB21" s="45" t="str">
        <f>IF(AND(E21&lt;&gt;'Povolené hodnoty'!$B$4,F21=13),H21+K21,"")</f>
        <v/>
      </c>
      <c r="AD21" s="19" t="b">
        <f t="shared" si="0"/>
        <v>0</v>
      </c>
      <c r="AE21" s="19" t="b">
        <f t="shared" si="5"/>
        <v>0</v>
      </c>
      <c r="AF21" s="19" t="b">
        <f>AND(E21&lt;&gt;'Povolené hodnoty'!$B$6,OR(SUM(G21,J21)&lt;&gt;SUM(N21:O21,R21:X21),SUM(H21,K21)&lt;&gt;SUM(P21:Q21,Y21:AB21),COUNT(G21:H21,J21:K21)&lt;&gt;COUNT(N21:AB21)))</f>
        <v>0</v>
      </c>
      <c r="AG21" s="19" t="b">
        <f>AND(E21='Povolené hodnoty'!$B$6,$AG$5)</f>
        <v>0</v>
      </c>
    </row>
    <row r="22" spans="1:33" x14ac:dyDescent="0.2">
      <c r="A22" s="81">
        <f t="shared" si="1"/>
        <v>17</v>
      </c>
      <c r="B22" s="85">
        <v>44342</v>
      </c>
      <c r="C22" s="86" t="s">
        <v>544</v>
      </c>
      <c r="D22" s="75" t="s">
        <v>605</v>
      </c>
      <c r="E22" s="76" t="s">
        <v>44</v>
      </c>
      <c r="F22" s="77">
        <v>1</v>
      </c>
      <c r="G22" s="78">
        <v>1000</v>
      </c>
      <c r="H22" s="79"/>
      <c r="I22" s="45">
        <f t="shared" si="4"/>
        <v>17700</v>
      </c>
      <c r="J22" s="158"/>
      <c r="K22" s="159"/>
      <c r="L22" s="160">
        <f t="shared" si="2"/>
        <v>10000.5</v>
      </c>
      <c r="M22" s="46">
        <f t="shared" si="3"/>
        <v>17</v>
      </c>
      <c r="N22" s="43" t="str">
        <f>IF(AND(E22='Povolené hodnoty'!$B$4,F22=2),G22+J22,"")</f>
        <v/>
      </c>
      <c r="O22" s="45">
        <f>IF(AND(E22='Povolené hodnoty'!$B$4,F22=1),G22+J22,"")</f>
        <v>1000</v>
      </c>
      <c r="P22" s="43" t="str">
        <f>IF(AND(E22='Povolené hodnoty'!$B$4,F22=10),H22+K22,"")</f>
        <v/>
      </c>
      <c r="Q22" s="45" t="str">
        <f>IF(AND(E22='Povolené hodnoty'!$B$4,F22=9),H22+K22,"")</f>
        <v/>
      </c>
      <c r="R22" s="43" t="str">
        <f>IF(AND(E22&lt;&gt;'Povolené hodnoty'!$B$4,F22=2),G22+J22,"")</f>
        <v/>
      </c>
      <c r="S22" s="44" t="str">
        <f>IF(AND(E22&lt;&gt;'Povolené hodnoty'!$B$4,F22=3),G22+J22,"")</f>
        <v/>
      </c>
      <c r="T22" s="44" t="str">
        <f>IF(AND(E22&lt;&gt;'Povolené hodnoty'!$B$4,F22=4),G22+J22,"")</f>
        <v/>
      </c>
      <c r="U22" s="44" t="str">
        <f>IF(AND(E22&lt;&gt;'Povolené hodnoty'!$B$4,F22="5a"),G22-H22+J22-K22,"")</f>
        <v/>
      </c>
      <c r="V22" s="44" t="str">
        <f>IF(AND(E22&lt;&gt;'Povolené hodnoty'!$B$4,F22="5b"),G22-H22+J22-K22,"")</f>
        <v/>
      </c>
      <c r="W22" s="44" t="str">
        <f>IF(AND(E22&lt;&gt;'Povolené hodnoty'!$B$4,F22=6),G22+J22,"")</f>
        <v/>
      </c>
      <c r="X22" s="45" t="str">
        <f>IF(AND(E22&lt;&gt;'Povolené hodnoty'!$B$4,F22=7),G22+J22,"")</f>
        <v/>
      </c>
      <c r="Y22" s="43" t="str">
        <f>IF(AND(E22&lt;&gt;'Povolené hodnoty'!$B$4,F22=10),H22+K22,"")</f>
        <v/>
      </c>
      <c r="Z22" s="44" t="str">
        <f>IF(AND(E22&lt;&gt;'Povolené hodnoty'!$B$4,F22=11),H22+K22,"")</f>
        <v/>
      </c>
      <c r="AA22" s="44" t="str">
        <f>IF(AND(E22&lt;&gt;'Povolené hodnoty'!$B$4,F22=12),H22+K22,"")</f>
        <v/>
      </c>
      <c r="AB22" s="45" t="str">
        <f>IF(AND(E22&lt;&gt;'Povolené hodnoty'!$B$4,F22=13),H22+K22,"")</f>
        <v/>
      </c>
      <c r="AD22" s="19" t="b">
        <f t="shared" si="0"/>
        <v>0</v>
      </c>
      <c r="AE22" s="19" t="b">
        <f t="shared" si="5"/>
        <v>0</v>
      </c>
      <c r="AF22" s="19" t="b">
        <f>AND(E22&lt;&gt;'Povolené hodnoty'!$B$6,OR(SUM(G22,J22)&lt;&gt;SUM(N22:O22,R22:X22),SUM(H22,K22)&lt;&gt;SUM(P22:Q22,Y22:AB22),COUNT(G22:H22,J22:K22)&lt;&gt;COUNT(N22:AB22)))</f>
        <v>0</v>
      </c>
      <c r="AG22" s="19" t="b">
        <f>AND(E22='Povolené hodnoty'!$B$6,$AG$5)</f>
        <v>0</v>
      </c>
    </row>
    <row r="23" spans="1:33" x14ac:dyDescent="0.2">
      <c r="A23" s="81">
        <f t="shared" si="1"/>
        <v>18</v>
      </c>
      <c r="B23" s="85">
        <v>44342</v>
      </c>
      <c r="C23" s="86" t="s">
        <v>545</v>
      </c>
      <c r="D23" s="75" t="s">
        <v>606</v>
      </c>
      <c r="E23" s="76" t="s">
        <v>45</v>
      </c>
      <c r="F23" s="77">
        <v>12</v>
      </c>
      <c r="G23" s="78"/>
      <c r="H23" s="79">
        <v>5000</v>
      </c>
      <c r="I23" s="45">
        <f t="shared" si="4"/>
        <v>12700</v>
      </c>
      <c r="J23" s="158"/>
      <c r="K23" s="159"/>
      <c r="L23" s="160">
        <f t="shared" si="2"/>
        <v>10000.5</v>
      </c>
      <c r="M23" s="46">
        <f t="shared" si="3"/>
        <v>18</v>
      </c>
      <c r="N23" s="43" t="str">
        <f>IF(AND(E23='Povolené hodnoty'!$B$4,F23=2),G23+J23,"")</f>
        <v/>
      </c>
      <c r="O23" s="45" t="str">
        <f>IF(AND(E23='Povolené hodnoty'!$B$4,F23=1),G23+J23,"")</f>
        <v/>
      </c>
      <c r="P23" s="43" t="str">
        <f>IF(AND(E23='Povolené hodnoty'!$B$4,F23=10),H23+K23,"")</f>
        <v/>
      </c>
      <c r="Q23" s="45" t="str">
        <f>IF(AND(E23='Povolené hodnoty'!$B$4,F23=9),H23+K23,"")</f>
        <v/>
      </c>
      <c r="R23" s="43" t="str">
        <f>IF(AND(E23&lt;&gt;'Povolené hodnoty'!$B$4,F23=2),G23+J23,"")</f>
        <v/>
      </c>
      <c r="S23" s="44" t="str">
        <f>IF(AND(E23&lt;&gt;'Povolené hodnoty'!$B$4,F23=3),G23+J23,"")</f>
        <v/>
      </c>
      <c r="T23" s="44" t="str">
        <f>IF(AND(E23&lt;&gt;'Povolené hodnoty'!$B$4,F23=4),G23+J23,"")</f>
        <v/>
      </c>
      <c r="U23" s="44" t="str">
        <f>IF(AND(E23&lt;&gt;'Povolené hodnoty'!$B$4,F23="5a"),G23-H23+J23-K23,"")</f>
        <v/>
      </c>
      <c r="V23" s="44" t="str">
        <f>IF(AND(E23&lt;&gt;'Povolené hodnoty'!$B$4,F23="5b"),G23-H23+J23-K23,"")</f>
        <v/>
      </c>
      <c r="W23" s="44" t="str">
        <f>IF(AND(E23&lt;&gt;'Povolené hodnoty'!$B$4,F23=6),G23+J23,"")</f>
        <v/>
      </c>
      <c r="X23" s="45" t="str">
        <f>IF(AND(E23&lt;&gt;'Povolené hodnoty'!$B$4,F23=7),G23+J23,"")</f>
        <v/>
      </c>
      <c r="Y23" s="43" t="str">
        <f>IF(AND(E23&lt;&gt;'Povolené hodnoty'!$B$4,F23=10),H23+K23,"")</f>
        <v/>
      </c>
      <c r="Z23" s="44" t="str">
        <f>IF(AND(E23&lt;&gt;'Povolené hodnoty'!$B$4,F23=11),H23+K23,"")</f>
        <v/>
      </c>
      <c r="AA23" s="44">
        <f>IF(AND(E23&lt;&gt;'Povolené hodnoty'!$B$4,F23=12),H23+K23,"")</f>
        <v>5000</v>
      </c>
      <c r="AB23" s="45" t="str">
        <f>IF(AND(E23&lt;&gt;'Povolené hodnoty'!$B$4,F23=13),H23+K23,"")</f>
        <v/>
      </c>
      <c r="AD23" s="19" t="b">
        <f t="shared" si="0"/>
        <v>0</v>
      </c>
      <c r="AE23" s="19" t="b">
        <f t="shared" si="5"/>
        <v>0</v>
      </c>
      <c r="AF23" s="19" t="b">
        <f>AND(E23&lt;&gt;'Povolené hodnoty'!$B$6,OR(SUM(G23,J23)&lt;&gt;SUM(N23:O23,R23:X23),SUM(H23,K23)&lt;&gt;SUM(P23:Q23,Y23:AB23),COUNT(G23:H23,J23:K23)&lt;&gt;COUNT(N23:AB23)))</f>
        <v>0</v>
      </c>
      <c r="AG23" s="19" t="b">
        <f>AND(E23='Povolené hodnoty'!$B$6,$AG$5)</f>
        <v>0</v>
      </c>
    </row>
    <row r="24" spans="1:33" x14ac:dyDescent="0.2">
      <c r="A24" s="81">
        <f t="shared" si="1"/>
        <v>19</v>
      </c>
      <c r="B24" s="85">
        <v>44346</v>
      </c>
      <c r="C24" s="86" t="s">
        <v>535</v>
      </c>
      <c r="D24" s="75" t="s">
        <v>607</v>
      </c>
      <c r="E24" s="76" t="s">
        <v>68</v>
      </c>
      <c r="F24" s="77" t="s">
        <v>67</v>
      </c>
      <c r="G24" s="78"/>
      <c r="H24" s="79"/>
      <c r="I24" s="45">
        <f t="shared" si="4"/>
        <v>12700</v>
      </c>
      <c r="J24" s="158"/>
      <c r="K24" s="159">
        <v>4000</v>
      </c>
      <c r="L24" s="160">
        <f t="shared" si="2"/>
        <v>6000.5</v>
      </c>
      <c r="M24" s="46">
        <f t="shared" si="3"/>
        <v>19</v>
      </c>
      <c r="N24" s="43" t="str">
        <f>IF(AND(E24='Povolené hodnoty'!$B$4,F24=2),G24+J24,"")</f>
        <v/>
      </c>
      <c r="O24" s="45" t="str">
        <f>IF(AND(E24='Povolené hodnoty'!$B$4,F24=1),G24+J24,"")</f>
        <v/>
      </c>
      <c r="P24" s="43" t="str">
        <f>IF(AND(E24='Povolené hodnoty'!$B$4,F24=10),H24+K24,"")</f>
        <v/>
      </c>
      <c r="Q24" s="45" t="str">
        <f>IF(AND(E24='Povolené hodnoty'!$B$4,F24=9),H24+K24,"")</f>
        <v/>
      </c>
      <c r="R24" s="43" t="str">
        <f>IF(AND(E24&lt;&gt;'Povolené hodnoty'!$B$4,F24=2),G24+J24,"")</f>
        <v/>
      </c>
      <c r="S24" s="44" t="str">
        <f>IF(AND(E24&lt;&gt;'Povolené hodnoty'!$B$4,F24=3),G24+J24,"")</f>
        <v/>
      </c>
      <c r="T24" s="44" t="str">
        <f>IF(AND(E24&lt;&gt;'Povolené hodnoty'!$B$4,F24=4),G24+J24,"")</f>
        <v/>
      </c>
      <c r="U24" s="44" t="str">
        <f>IF(AND(E24&lt;&gt;'Povolené hodnoty'!$B$4,F24="5a"),G24-H24+J24-K24,"")</f>
        <v/>
      </c>
      <c r="V24" s="44" t="str">
        <f>IF(AND(E24&lt;&gt;'Povolené hodnoty'!$B$4,F24="5b"),G24-H24+J24-K24,"")</f>
        <v/>
      </c>
      <c r="W24" s="44" t="str">
        <f>IF(AND(E24&lt;&gt;'Povolené hodnoty'!$B$4,F24=6),G24+J24,"")</f>
        <v/>
      </c>
      <c r="X24" s="45" t="str">
        <f>IF(AND(E24&lt;&gt;'Povolené hodnoty'!$B$4,F24=7),G24+J24,"")</f>
        <v/>
      </c>
      <c r="Y24" s="43" t="str">
        <f>IF(AND(E24&lt;&gt;'Povolené hodnoty'!$B$4,F24=10),H24+K24,"")</f>
        <v/>
      </c>
      <c r="Z24" s="44" t="str">
        <f>IF(AND(E24&lt;&gt;'Povolené hodnoty'!$B$4,F24=11),H24+K24,"")</f>
        <v/>
      </c>
      <c r="AA24" s="44" t="str">
        <f>IF(AND(E24&lt;&gt;'Povolené hodnoty'!$B$4,F24=12),H24+K24,"")</f>
        <v/>
      </c>
      <c r="AB24" s="45" t="str">
        <f>IF(AND(E24&lt;&gt;'Povolené hodnoty'!$B$4,F24=13),H24+K24,"")</f>
        <v/>
      </c>
      <c r="AD24" s="19" t="b">
        <f t="shared" si="0"/>
        <v>0</v>
      </c>
      <c r="AE24" s="19" t="b">
        <f t="shared" si="5"/>
        <v>0</v>
      </c>
      <c r="AF24" s="19" t="b">
        <f>AND(E24&lt;&gt;'Povolené hodnoty'!$B$6,OR(SUM(G24,J24)&lt;&gt;SUM(N24:O24,R24:X24),SUM(H24,K24)&lt;&gt;SUM(P24:Q24,Y24:AB24),COUNT(G24:H24,J24:K24)&lt;&gt;COUNT(N24:AB24)))</f>
        <v>0</v>
      </c>
      <c r="AG24" s="19" t="b">
        <f>AND(E24='Povolené hodnoty'!$B$6,$AG$5)</f>
        <v>0</v>
      </c>
    </row>
    <row r="25" spans="1:33" x14ac:dyDescent="0.2">
      <c r="A25" s="81">
        <f t="shared" si="1"/>
        <v>20</v>
      </c>
      <c r="B25" s="85">
        <v>44346</v>
      </c>
      <c r="C25" s="86" t="s">
        <v>110</v>
      </c>
      <c r="D25" s="75" t="s">
        <v>608</v>
      </c>
      <c r="E25" s="76" t="s">
        <v>68</v>
      </c>
      <c r="F25" s="77" t="s">
        <v>67</v>
      </c>
      <c r="G25" s="78">
        <v>4000</v>
      </c>
      <c r="H25" s="79"/>
      <c r="I25" s="45">
        <f t="shared" si="4"/>
        <v>16700</v>
      </c>
      <c r="J25" s="158"/>
      <c r="K25" s="159"/>
      <c r="L25" s="160">
        <f t="shared" si="2"/>
        <v>6000.5</v>
      </c>
      <c r="M25" s="46">
        <f t="shared" si="3"/>
        <v>20</v>
      </c>
      <c r="N25" s="43" t="str">
        <f>IF(AND(E25='Povolené hodnoty'!$B$4,F25=2),G25+J25,"")</f>
        <v/>
      </c>
      <c r="O25" s="45" t="str">
        <f>IF(AND(E25='Povolené hodnoty'!$B$4,F25=1),G25+J25,"")</f>
        <v/>
      </c>
      <c r="P25" s="43" t="str">
        <f>IF(AND(E25='Povolené hodnoty'!$B$4,F25=10),H25+K25,"")</f>
        <v/>
      </c>
      <c r="Q25" s="45" t="str">
        <f>IF(AND(E25='Povolené hodnoty'!$B$4,F25=9),H25+K25,"")</f>
        <v/>
      </c>
      <c r="R25" s="43" t="str">
        <f>IF(AND(E25&lt;&gt;'Povolené hodnoty'!$B$4,F25=2),G25+J25,"")</f>
        <v/>
      </c>
      <c r="S25" s="44" t="str">
        <f>IF(AND(E25&lt;&gt;'Povolené hodnoty'!$B$4,F25=3),G25+J25,"")</f>
        <v/>
      </c>
      <c r="T25" s="44" t="str">
        <f>IF(AND(E25&lt;&gt;'Povolené hodnoty'!$B$4,F25=4),G25+J25,"")</f>
        <v/>
      </c>
      <c r="U25" s="44" t="str">
        <f>IF(AND(E25&lt;&gt;'Povolené hodnoty'!$B$4,F25="5a"),G25-H25+J25-K25,"")</f>
        <v/>
      </c>
      <c r="V25" s="44" t="str">
        <f>IF(AND(E25&lt;&gt;'Povolené hodnoty'!$B$4,F25="5b"),G25-H25+J25-K25,"")</f>
        <v/>
      </c>
      <c r="W25" s="44" t="str">
        <f>IF(AND(E25&lt;&gt;'Povolené hodnoty'!$B$4,F25=6),G25+J25,"")</f>
        <v/>
      </c>
      <c r="X25" s="45" t="str">
        <f>IF(AND(E25&lt;&gt;'Povolené hodnoty'!$B$4,F25=7),G25+J25,"")</f>
        <v/>
      </c>
      <c r="Y25" s="43" t="str">
        <f>IF(AND(E25&lt;&gt;'Povolené hodnoty'!$B$4,F25=10),H25+K25,"")</f>
        <v/>
      </c>
      <c r="Z25" s="44" t="str">
        <f>IF(AND(E25&lt;&gt;'Povolené hodnoty'!$B$4,F25=11),H25+K25,"")</f>
        <v/>
      </c>
      <c r="AA25" s="44" t="str">
        <f>IF(AND(E25&lt;&gt;'Povolené hodnoty'!$B$4,F25=12),H25+K25,"")</f>
        <v/>
      </c>
      <c r="AB25" s="45" t="str">
        <f>IF(AND(E25&lt;&gt;'Povolené hodnoty'!$B$4,F25=13),H25+K25,"")</f>
        <v/>
      </c>
      <c r="AD25" s="19" t="b">
        <f t="shared" si="0"/>
        <v>0</v>
      </c>
      <c r="AE25" s="19" t="b">
        <f t="shared" si="5"/>
        <v>0</v>
      </c>
      <c r="AF25" s="19" t="b">
        <f>AND(E25&lt;&gt;'Povolené hodnoty'!$B$6,OR(SUM(G25,J25)&lt;&gt;SUM(N25:O25,R25:X25),SUM(H25,K25)&lt;&gt;SUM(P25:Q25,Y25:AB25),COUNT(G25:H25,J25:K25)&lt;&gt;COUNT(N25:AB25)))</f>
        <v>0</v>
      </c>
      <c r="AG25" s="19" t="b">
        <f>AND(E25='Povolené hodnoty'!$B$6,$AG$5)</f>
        <v>0</v>
      </c>
    </row>
    <row r="26" spans="1:33" x14ac:dyDescent="0.2">
      <c r="A26" s="81">
        <f t="shared" si="1"/>
        <v>21</v>
      </c>
      <c r="B26" s="85">
        <v>44361</v>
      </c>
      <c r="C26" s="86" t="s">
        <v>546</v>
      </c>
      <c r="D26" s="75" t="s">
        <v>609</v>
      </c>
      <c r="E26" s="76" t="s">
        <v>45</v>
      </c>
      <c r="F26" s="77">
        <v>10</v>
      </c>
      <c r="G26" s="78"/>
      <c r="H26" s="79">
        <v>15000</v>
      </c>
      <c r="I26" s="45">
        <f t="shared" si="4"/>
        <v>1700</v>
      </c>
      <c r="J26" s="158"/>
      <c r="K26" s="159"/>
      <c r="L26" s="160">
        <f t="shared" si="2"/>
        <v>6000.5</v>
      </c>
      <c r="M26" s="46">
        <f t="shared" si="3"/>
        <v>21</v>
      </c>
      <c r="N26" s="43" t="str">
        <f>IF(AND(E26='Povolené hodnoty'!$B$4,F26=2),G26+J26,"")</f>
        <v/>
      </c>
      <c r="O26" s="45" t="str">
        <f>IF(AND(E26='Povolené hodnoty'!$B$4,F26=1),G26+J26,"")</f>
        <v/>
      </c>
      <c r="P26" s="43" t="str">
        <f>IF(AND(E26='Povolené hodnoty'!$B$4,F26=10),H26+K26,"")</f>
        <v/>
      </c>
      <c r="Q26" s="45" t="str">
        <f>IF(AND(E26='Povolené hodnoty'!$B$4,F26=9),H26+K26,"")</f>
        <v/>
      </c>
      <c r="R26" s="43" t="str">
        <f>IF(AND(E26&lt;&gt;'Povolené hodnoty'!$B$4,F26=2),G26+J26,"")</f>
        <v/>
      </c>
      <c r="S26" s="44" t="str">
        <f>IF(AND(E26&lt;&gt;'Povolené hodnoty'!$B$4,F26=3),G26+J26,"")</f>
        <v/>
      </c>
      <c r="T26" s="44" t="str">
        <f>IF(AND(E26&lt;&gt;'Povolené hodnoty'!$B$4,F26=4),G26+J26,"")</f>
        <v/>
      </c>
      <c r="U26" s="44" t="str">
        <f>IF(AND(E26&lt;&gt;'Povolené hodnoty'!$B$4,F26="5a"),G26-H26+J26-K26,"")</f>
        <v/>
      </c>
      <c r="V26" s="44" t="str">
        <f>IF(AND(E26&lt;&gt;'Povolené hodnoty'!$B$4,F26="5b"),G26-H26+J26-K26,"")</f>
        <v/>
      </c>
      <c r="W26" s="44" t="str">
        <f>IF(AND(E26&lt;&gt;'Povolené hodnoty'!$B$4,F26=6),G26+J26,"")</f>
        <v/>
      </c>
      <c r="X26" s="45" t="str">
        <f>IF(AND(E26&lt;&gt;'Povolené hodnoty'!$B$4,F26=7),G26+J26,"")</f>
        <v/>
      </c>
      <c r="Y26" s="43">
        <f>IF(AND(E26&lt;&gt;'Povolené hodnoty'!$B$4,F26=10),H26+K26,"")</f>
        <v>15000</v>
      </c>
      <c r="Z26" s="44" t="str">
        <f>IF(AND(E26&lt;&gt;'Povolené hodnoty'!$B$4,F26=11),H26+K26,"")</f>
        <v/>
      </c>
      <c r="AA26" s="44" t="str">
        <f>IF(AND(E26&lt;&gt;'Povolené hodnoty'!$B$4,F26=12),H26+K26,"")</f>
        <v/>
      </c>
      <c r="AB26" s="45" t="str">
        <f>IF(AND(E26&lt;&gt;'Povolené hodnoty'!$B$4,F26=13),H26+K26,"")</f>
        <v/>
      </c>
      <c r="AD26" s="19" t="b">
        <f t="shared" si="0"/>
        <v>0</v>
      </c>
      <c r="AE26" s="19" t="b">
        <f t="shared" si="5"/>
        <v>0</v>
      </c>
      <c r="AF26" s="19" t="b">
        <f>AND(E26&lt;&gt;'Povolené hodnoty'!$B$6,OR(SUM(G26,J26)&lt;&gt;SUM(N26:O26,R26:X26),SUM(H26,K26)&lt;&gt;SUM(P26:Q26,Y26:AB26),COUNT(G26:H26,J26:K26)&lt;&gt;COUNT(N26:AB26)))</f>
        <v>0</v>
      </c>
      <c r="AG26" s="19" t="b">
        <f>AND(E26='Povolené hodnoty'!$B$6,$AG$5)</f>
        <v>0</v>
      </c>
    </row>
    <row r="27" spans="1:33" x14ac:dyDescent="0.2">
      <c r="A27" s="81">
        <f t="shared" si="1"/>
        <v>22</v>
      </c>
      <c r="B27" s="85">
        <v>44377</v>
      </c>
      <c r="C27" s="86" t="s">
        <v>548</v>
      </c>
      <c r="D27" s="75" t="s">
        <v>610</v>
      </c>
      <c r="E27" s="76" t="s">
        <v>45</v>
      </c>
      <c r="F27" s="77">
        <v>7</v>
      </c>
      <c r="G27" s="78">
        <v>5000</v>
      </c>
      <c r="H27" s="79"/>
      <c r="I27" s="45">
        <f t="shared" si="4"/>
        <v>6700</v>
      </c>
      <c r="J27" s="158"/>
      <c r="K27" s="159"/>
      <c r="L27" s="160">
        <f t="shared" si="2"/>
        <v>6000.5</v>
      </c>
      <c r="M27" s="46">
        <f t="shared" si="3"/>
        <v>22</v>
      </c>
      <c r="N27" s="43" t="str">
        <f>IF(AND(E27='Povolené hodnoty'!$B$4,F27=2),G27+J27,"")</f>
        <v/>
      </c>
      <c r="O27" s="45" t="str">
        <f>IF(AND(E27='Povolené hodnoty'!$B$4,F27=1),G27+J27,"")</f>
        <v/>
      </c>
      <c r="P27" s="43" t="str">
        <f>IF(AND(E27='Povolené hodnoty'!$B$4,F27=10),H27+K27,"")</f>
        <v/>
      </c>
      <c r="Q27" s="45" t="str">
        <f>IF(AND(E27='Povolené hodnoty'!$B$4,F27=9),H27+K27,"")</f>
        <v/>
      </c>
      <c r="R27" s="43" t="str">
        <f>IF(AND(E27&lt;&gt;'Povolené hodnoty'!$B$4,F27=2),G27+J27,"")</f>
        <v/>
      </c>
      <c r="S27" s="44" t="str">
        <f>IF(AND(E27&lt;&gt;'Povolené hodnoty'!$B$4,F27=3),G27+J27,"")</f>
        <v/>
      </c>
      <c r="T27" s="44" t="str">
        <f>IF(AND(E27&lt;&gt;'Povolené hodnoty'!$B$4,F27=4),G27+J27,"")</f>
        <v/>
      </c>
      <c r="U27" s="44" t="str">
        <f>IF(AND(E27&lt;&gt;'Povolené hodnoty'!$B$4,F27="5a"),G27-H27+J27-K27,"")</f>
        <v/>
      </c>
      <c r="V27" s="44" t="str">
        <f>IF(AND(E27&lt;&gt;'Povolené hodnoty'!$B$4,F27="5b"),G27-H27+J27-K27,"")</f>
        <v/>
      </c>
      <c r="W27" s="44" t="str">
        <f>IF(AND(E27&lt;&gt;'Povolené hodnoty'!$B$4,F27=6),G27+J27,"")</f>
        <v/>
      </c>
      <c r="X27" s="45">
        <f>IF(AND(E27&lt;&gt;'Povolené hodnoty'!$B$4,F27=7),G27+J27,"")</f>
        <v>5000</v>
      </c>
      <c r="Y27" s="43" t="str">
        <f>IF(AND(E27&lt;&gt;'Povolené hodnoty'!$B$4,F27=10),H27+K27,"")</f>
        <v/>
      </c>
      <c r="Z27" s="44" t="str">
        <f>IF(AND(E27&lt;&gt;'Povolené hodnoty'!$B$4,F27=11),H27+K27,"")</f>
        <v/>
      </c>
      <c r="AA27" s="44" t="str">
        <f>IF(AND(E27&lt;&gt;'Povolené hodnoty'!$B$4,F27=12),H27+K27,"")</f>
        <v/>
      </c>
      <c r="AB27" s="45" t="str">
        <f>IF(AND(E27&lt;&gt;'Povolené hodnoty'!$B$4,F27=13),H27+K27,"")</f>
        <v/>
      </c>
      <c r="AD27" s="19" t="b">
        <f t="shared" si="0"/>
        <v>0</v>
      </c>
      <c r="AE27" s="19" t="b">
        <f t="shared" si="5"/>
        <v>0</v>
      </c>
      <c r="AF27" s="19" t="b">
        <f>AND(E27&lt;&gt;'Povolené hodnoty'!$B$6,OR(SUM(G27,J27)&lt;&gt;SUM(N27:O27,R27:X27),SUM(H27,K27)&lt;&gt;SUM(P27:Q27,Y27:AB27),COUNT(G27:H27,J27:K27)&lt;&gt;COUNT(N27:AB27)))</f>
        <v>0</v>
      </c>
      <c r="AG27" s="19" t="b">
        <f>AND(E27='Povolené hodnoty'!$B$6,$AG$5)</f>
        <v>0</v>
      </c>
    </row>
    <row r="28" spans="1:33" x14ac:dyDescent="0.2">
      <c r="A28" s="81">
        <f t="shared" si="1"/>
        <v>23</v>
      </c>
      <c r="B28" s="85">
        <v>44377</v>
      </c>
      <c r="C28" s="86" t="s">
        <v>549</v>
      </c>
      <c r="D28" s="75" t="s">
        <v>611</v>
      </c>
      <c r="E28" s="76" t="s">
        <v>45</v>
      </c>
      <c r="F28" s="77">
        <v>10</v>
      </c>
      <c r="G28" s="78"/>
      <c r="H28" s="79">
        <v>2500</v>
      </c>
      <c r="I28" s="45">
        <f t="shared" si="4"/>
        <v>4200</v>
      </c>
      <c r="J28" s="158"/>
      <c r="K28" s="159"/>
      <c r="L28" s="160">
        <f t="shared" si="2"/>
        <v>6000.5</v>
      </c>
      <c r="M28" s="46">
        <f t="shared" si="3"/>
        <v>23</v>
      </c>
      <c r="N28" s="43" t="str">
        <f>IF(AND(E28='Povolené hodnoty'!$B$4,F28=2),G28+J28,"")</f>
        <v/>
      </c>
      <c r="O28" s="45" t="str">
        <f>IF(AND(E28='Povolené hodnoty'!$B$4,F28=1),G28+J28,"")</f>
        <v/>
      </c>
      <c r="P28" s="43" t="str">
        <f>IF(AND(E28='Povolené hodnoty'!$B$4,F28=10),H28+K28,"")</f>
        <v/>
      </c>
      <c r="Q28" s="45" t="str">
        <f>IF(AND(E28='Povolené hodnoty'!$B$4,F28=9),H28+K28,"")</f>
        <v/>
      </c>
      <c r="R28" s="43" t="str">
        <f>IF(AND(E28&lt;&gt;'Povolené hodnoty'!$B$4,F28=2),G28+J28,"")</f>
        <v/>
      </c>
      <c r="S28" s="44" t="str">
        <f>IF(AND(E28&lt;&gt;'Povolené hodnoty'!$B$4,F28=3),G28+J28,"")</f>
        <v/>
      </c>
      <c r="T28" s="44" t="str">
        <f>IF(AND(E28&lt;&gt;'Povolené hodnoty'!$B$4,F28=4),G28+J28,"")</f>
        <v/>
      </c>
      <c r="U28" s="44" t="str">
        <f>IF(AND(E28&lt;&gt;'Povolené hodnoty'!$B$4,F28="5a"),G28-H28+J28-K28,"")</f>
        <v/>
      </c>
      <c r="V28" s="44" t="str">
        <f>IF(AND(E28&lt;&gt;'Povolené hodnoty'!$B$4,F28="5b"),G28-H28+J28-K28,"")</f>
        <v/>
      </c>
      <c r="W28" s="44" t="str">
        <f>IF(AND(E28&lt;&gt;'Povolené hodnoty'!$B$4,F28=6),G28+J28,"")</f>
        <v/>
      </c>
      <c r="X28" s="45" t="str">
        <f>IF(AND(E28&lt;&gt;'Povolené hodnoty'!$B$4,F28=7),G28+J28,"")</f>
        <v/>
      </c>
      <c r="Y28" s="43">
        <f>IF(AND(E28&lt;&gt;'Povolené hodnoty'!$B$4,F28=10),H28+K28,"")</f>
        <v>2500</v>
      </c>
      <c r="Z28" s="44" t="str">
        <f>IF(AND(E28&lt;&gt;'Povolené hodnoty'!$B$4,F28=11),H28+K28,"")</f>
        <v/>
      </c>
      <c r="AA28" s="44" t="str">
        <f>IF(AND(E28&lt;&gt;'Povolené hodnoty'!$B$4,F28=12),H28+K28,"")</f>
        <v/>
      </c>
      <c r="AB28" s="45" t="str">
        <f>IF(AND(E28&lt;&gt;'Povolené hodnoty'!$B$4,F28=13),H28+K28,"")</f>
        <v/>
      </c>
      <c r="AD28" s="19" t="b">
        <f t="shared" si="0"/>
        <v>0</v>
      </c>
      <c r="AE28" s="19" t="b">
        <f t="shared" si="5"/>
        <v>0</v>
      </c>
      <c r="AF28" s="19" t="b">
        <f>AND(E28&lt;&gt;'Povolené hodnoty'!$B$6,OR(SUM(G28,J28)&lt;&gt;SUM(N28:O28,R28:X28),SUM(H28,K28)&lt;&gt;SUM(P28:Q28,Y28:AB28),COUNT(G28:H28,J28:K28)&lt;&gt;COUNT(N28:AB28)))</f>
        <v>0</v>
      </c>
      <c r="AG28" s="19" t="b">
        <f>AND(E28='Povolené hodnoty'!$B$6,$AG$5)</f>
        <v>0</v>
      </c>
    </row>
    <row r="29" spans="1:33" x14ac:dyDescent="0.2">
      <c r="A29" s="81">
        <f t="shared" si="1"/>
        <v>24</v>
      </c>
      <c r="B29" s="85">
        <v>44377</v>
      </c>
      <c r="C29" s="86" t="s">
        <v>550</v>
      </c>
      <c r="D29" s="75" t="s">
        <v>612</v>
      </c>
      <c r="E29" s="76" t="s">
        <v>45</v>
      </c>
      <c r="F29" s="77">
        <v>10</v>
      </c>
      <c r="G29" s="78"/>
      <c r="H29" s="79">
        <v>1100</v>
      </c>
      <c r="I29" s="45">
        <f t="shared" si="4"/>
        <v>3100</v>
      </c>
      <c r="J29" s="158"/>
      <c r="K29" s="159"/>
      <c r="L29" s="160">
        <f t="shared" si="2"/>
        <v>6000.5</v>
      </c>
      <c r="M29" s="46">
        <f t="shared" si="3"/>
        <v>24</v>
      </c>
      <c r="N29" s="43" t="str">
        <f>IF(AND(E29='Povolené hodnoty'!$B$4,F29=2),G29+J29,"")</f>
        <v/>
      </c>
      <c r="O29" s="45" t="str">
        <f>IF(AND(E29='Povolené hodnoty'!$B$4,F29=1),G29+J29,"")</f>
        <v/>
      </c>
      <c r="P29" s="43" t="str">
        <f>IF(AND(E29='Povolené hodnoty'!$B$4,F29=10),H29+K29,"")</f>
        <v/>
      </c>
      <c r="Q29" s="45" t="str">
        <f>IF(AND(E29='Povolené hodnoty'!$B$4,F29=9),H29+K29,"")</f>
        <v/>
      </c>
      <c r="R29" s="43" t="str">
        <f>IF(AND(E29&lt;&gt;'Povolené hodnoty'!$B$4,F29=2),G29+J29,"")</f>
        <v/>
      </c>
      <c r="S29" s="44" t="str">
        <f>IF(AND(E29&lt;&gt;'Povolené hodnoty'!$B$4,F29=3),G29+J29,"")</f>
        <v/>
      </c>
      <c r="T29" s="44" t="str">
        <f>IF(AND(E29&lt;&gt;'Povolené hodnoty'!$B$4,F29=4),G29+J29,"")</f>
        <v/>
      </c>
      <c r="U29" s="44" t="str">
        <f>IF(AND(E29&lt;&gt;'Povolené hodnoty'!$B$4,F29="5a"),G29-H29+J29-K29,"")</f>
        <v/>
      </c>
      <c r="V29" s="44" t="str">
        <f>IF(AND(E29&lt;&gt;'Povolené hodnoty'!$B$4,F29="5b"),G29-H29+J29-K29,"")</f>
        <v/>
      </c>
      <c r="W29" s="44" t="str">
        <f>IF(AND(E29&lt;&gt;'Povolené hodnoty'!$B$4,F29=6),G29+J29,"")</f>
        <v/>
      </c>
      <c r="X29" s="45" t="str">
        <f>IF(AND(E29&lt;&gt;'Povolené hodnoty'!$B$4,F29=7),G29+J29,"")</f>
        <v/>
      </c>
      <c r="Y29" s="43">
        <f>IF(AND(E29&lt;&gt;'Povolené hodnoty'!$B$4,F29=10),H29+K29,"")</f>
        <v>1100</v>
      </c>
      <c r="Z29" s="44" t="str">
        <f>IF(AND(E29&lt;&gt;'Povolené hodnoty'!$B$4,F29=11),H29+K29,"")</f>
        <v/>
      </c>
      <c r="AA29" s="44" t="str">
        <f>IF(AND(E29&lt;&gt;'Povolené hodnoty'!$B$4,F29=12),H29+K29,"")</f>
        <v/>
      </c>
      <c r="AB29" s="45" t="str">
        <f>IF(AND(E29&lt;&gt;'Povolené hodnoty'!$B$4,F29=13),H29+K29,"")</f>
        <v/>
      </c>
      <c r="AD29" s="19" t="b">
        <f t="shared" si="0"/>
        <v>0</v>
      </c>
      <c r="AE29" s="19" t="b">
        <f t="shared" si="5"/>
        <v>0</v>
      </c>
      <c r="AF29" s="19" t="b">
        <f>AND(E29&lt;&gt;'Povolené hodnoty'!$B$6,OR(SUM(G29,J29)&lt;&gt;SUM(N29:O29,R29:X29),SUM(H29,K29)&lt;&gt;SUM(P29:Q29,Y29:AB29),COUNT(G29:H29,J29:K29)&lt;&gt;COUNT(N29:AB29)))</f>
        <v>0</v>
      </c>
      <c r="AG29" s="19" t="b">
        <f>AND(E29='Povolené hodnoty'!$B$6,$AG$5)</f>
        <v>0</v>
      </c>
    </row>
    <row r="30" spans="1:33" x14ac:dyDescent="0.2">
      <c r="A30" s="81">
        <f t="shared" si="1"/>
        <v>25</v>
      </c>
      <c r="B30" s="85">
        <v>44454</v>
      </c>
      <c r="C30" s="86" t="s">
        <v>539</v>
      </c>
      <c r="D30" s="75" t="s">
        <v>613</v>
      </c>
      <c r="E30" s="76" t="s">
        <v>44</v>
      </c>
      <c r="F30" s="77">
        <v>10</v>
      </c>
      <c r="G30" s="78"/>
      <c r="H30" s="79"/>
      <c r="I30" s="45">
        <f t="shared" si="4"/>
        <v>3100</v>
      </c>
      <c r="J30" s="158"/>
      <c r="K30" s="159">
        <v>500</v>
      </c>
      <c r="L30" s="160">
        <f t="shared" si="2"/>
        <v>5500.5</v>
      </c>
      <c r="M30" s="46">
        <f t="shared" si="3"/>
        <v>25</v>
      </c>
      <c r="N30" s="43" t="str">
        <f>IF(AND(E30='Povolené hodnoty'!$B$4,F30=2),G30+J30,"")</f>
        <v/>
      </c>
      <c r="O30" s="45" t="str">
        <f>IF(AND(E30='Povolené hodnoty'!$B$4,F30=1),G30+J30,"")</f>
        <v/>
      </c>
      <c r="P30" s="43">
        <f>IF(AND(E30='Povolené hodnoty'!$B$4,F30=10),H30+K30,"")</f>
        <v>500</v>
      </c>
      <c r="Q30" s="45" t="str">
        <f>IF(AND(E30='Povolené hodnoty'!$B$4,F30=9),H30+K30,"")</f>
        <v/>
      </c>
      <c r="R30" s="43" t="str">
        <f>IF(AND(E30&lt;&gt;'Povolené hodnoty'!$B$4,F30=2),G30+J30,"")</f>
        <v/>
      </c>
      <c r="S30" s="44" t="str">
        <f>IF(AND(E30&lt;&gt;'Povolené hodnoty'!$B$4,F30=3),G30+J30,"")</f>
        <v/>
      </c>
      <c r="T30" s="44" t="str">
        <f>IF(AND(E30&lt;&gt;'Povolené hodnoty'!$B$4,F30=4),G30+J30,"")</f>
        <v/>
      </c>
      <c r="U30" s="44" t="str">
        <f>IF(AND(E30&lt;&gt;'Povolené hodnoty'!$B$4,F30="5a"),G30-H30+J30-K30,"")</f>
        <v/>
      </c>
      <c r="V30" s="44" t="str">
        <f>IF(AND(E30&lt;&gt;'Povolené hodnoty'!$B$4,F30="5b"),G30-H30+J30-K30,"")</f>
        <v/>
      </c>
      <c r="W30" s="44" t="str">
        <f>IF(AND(E30&lt;&gt;'Povolené hodnoty'!$B$4,F30=6),G30+J30,"")</f>
        <v/>
      </c>
      <c r="X30" s="45" t="str">
        <f>IF(AND(E30&lt;&gt;'Povolené hodnoty'!$B$4,F30=7),G30+J30,"")</f>
        <v/>
      </c>
      <c r="Y30" s="43" t="str">
        <f>IF(AND(E30&lt;&gt;'Povolené hodnoty'!$B$4,F30=10),H30+K30,"")</f>
        <v/>
      </c>
      <c r="Z30" s="44" t="str">
        <f>IF(AND(E30&lt;&gt;'Povolené hodnoty'!$B$4,F30=11),H30+K30,"")</f>
        <v/>
      </c>
      <c r="AA30" s="44" t="str">
        <f>IF(AND(E30&lt;&gt;'Povolené hodnoty'!$B$4,F30=12),H30+K30,"")</f>
        <v/>
      </c>
      <c r="AB30" s="45" t="str">
        <f>IF(AND(E30&lt;&gt;'Povolené hodnoty'!$B$4,F30=13),H30+K30,"")</f>
        <v/>
      </c>
      <c r="AD30" s="19" t="b">
        <f t="shared" si="0"/>
        <v>0</v>
      </c>
      <c r="AE30" s="19" t="b">
        <f t="shared" si="5"/>
        <v>0</v>
      </c>
      <c r="AF30" s="19" t="b">
        <f>AND(E30&lt;&gt;'Povolené hodnoty'!$B$6,OR(SUM(G30,J30)&lt;&gt;SUM(N30:O30,R30:X30),SUM(H30,K30)&lt;&gt;SUM(P30:Q30,Y30:AB30),COUNT(G30:H30,J30:K30)&lt;&gt;COUNT(N30:AB30)))</f>
        <v>0</v>
      </c>
      <c r="AG30" s="19" t="b">
        <f>AND(E30='Povolené hodnoty'!$B$6,$AG$5)</f>
        <v>0</v>
      </c>
    </row>
    <row r="31" spans="1:33" x14ac:dyDescent="0.2">
      <c r="A31" s="81">
        <f t="shared" si="1"/>
        <v>26</v>
      </c>
      <c r="B31" s="85">
        <v>44459</v>
      </c>
      <c r="C31" s="86" t="s">
        <v>551</v>
      </c>
      <c r="D31" s="75" t="s">
        <v>614</v>
      </c>
      <c r="E31" s="76" t="s">
        <v>44</v>
      </c>
      <c r="F31" s="77">
        <v>2</v>
      </c>
      <c r="G31" s="78">
        <v>525</v>
      </c>
      <c r="H31" s="79"/>
      <c r="I31" s="45">
        <f t="shared" si="4"/>
        <v>3625</v>
      </c>
      <c r="J31" s="158"/>
      <c r="K31" s="159"/>
      <c r="L31" s="160">
        <f t="shared" si="2"/>
        <v>5500.5</v>
      </c>
      <c r="M31" s="46">
        <f t="shared" si="3"/>
        <v>26</v>
      </c>
      <c r="N31" s="43">
        <f>IF(AND(E31='Povolené hodnoty'!$B$4,F31=2),G31+J31,"")</f>
        <v>525</v>
      </c>
      <c r="O31" s="45" t="str">
        <f>IF(AND(E31='Povolené hodnoty'!$B$4,F31=1),G31+J31,"")</f>
        <v/>
      </c>
      <c r="P31" s="43" t="str">
        <f>IF(AND(E31='Povolené hodnoty'!$B$4,F31=10),H31+K31,"")</f>
        <v/>
      </c>
      <c r="Q31" s="45" t="str">
        <f>IF(AND(E31='Povolené hodnoty'!$B$4,F31=9),H31+K31,"")</f>
        <v/>
      </c>
      <c r="R31" s="43" t="str">
        <f>IF(AND(E31&lt;&gt;'Povolené hodnoty'!$B$4,F31=2),G31+J31,"")</f>
        <v/>
      </c>
      <c r="S31" s="44" t="str">
        <f>IF(AND(E31&lt;&gt;'Povolené hodnoty'!$B$4,F31=3),G31+J31,"")</f>
        <v/>
      </c>
      <c r="T31" s="44" t="str">
        <f>IF(AND(E31&lt;&gt;'Povolené hodnoty'!$B$4,F31=4),G31+J31,"")</f>
        <v/>
      </c>
      <c r="U31" s="44" t="str">
        <f>IF(AND(E31&lt;&gt;'Povolené hodnoty'!$B$4,F31="5a"),G31-H31+J31-K31,"")</f>
        <v/>
      </c>
      <c r="V31" s="44" t="str">
        <f>IF(AND(E31&lt;&gt;'Povolené hodnoty'!$B$4,F31="5b"),G31-H31+J31-K31,"")</f>
        <v/>
      </c>
      <c r="W31" s="44" t="str">
        <f>IF(AND(E31&lt;&gt;'Povolené hodnoty'!$B$4,F31=6),G31+J31,"")</f>
        <v/>
      </c>
      <c r="X31" s="45" t="str">
        <f>IF(AND(E31&lt;&gt;'Povolené hodnoty'!$B$4,F31=7),G31+J31,"")</f>
        <v/>
      </c>
      <c r="Y31" s="43" t="str">
        <f>IF(AND(E31&lt;&gt;'Povolené hodnoty'!$B$4,F31=10),H31+K31,"")</f>
        <v/>
      </c>
      <c r="Z31" s="44" t="str">
        <f>IF(AND(E31&lt;&gt;'Povolené hodnoty'!$B$4,F31=11),H31+K31,"")</f>
        <v/>
      </c>
      <c r="AA31" s="44" t="str">
        <f>IF(AND(E31&lt;&gt;'Povolené hodnoty'!$B$4,F31=12),H31+K31,"")</f>
        <v/>
      </c>
      <c r="AB31" s="45" t="str">
        <f>IF(AND(E31&lt;&gt;'Povolené hodnoty'!$B$4,F31=13),H31+K31,"")</f>
        <v/>
      </c>
      <c r="AD31" s="19" t="b">
        <f t="shared" si="0"/>
        <v>0</v>
      </c>
      <c r="AE31" s="19" t="b">
        <f t="shared" si="5"/>
        <v>0</v>
      </c>
      <c r="AF31" s="19" t="b">
        <f>AND(E31&lt;&gt;'Povolené hodnoty'!$B$6,OR(SUM(G31,J31)&lt;&gt;SUM(N31:O31,R31:X31),SUM(H31,K31)&lt;&gt;SUM(P31:Q31,Y31:AB31),COUNT(G31:H31,J31:K31)&lt;&gt;COUNT(N31:AB31)))</f>
        <v>0</v>
      </c>
      <c r="AG31" s="19" t="b">
        <f>AND(E31='Povolené hodnoty'!$B$6,$AG$5)</f>
        <v>0</v>
      </c>
    </row>
    <row r="32" spans="1:33" x14ac:dyDescent="0.2">
      <c r="A32" s="81">
        <f t="shared" si="1"/>
        <v>27</v>
      </c>
      <c r="B32" s="85">
        <v>44500</v>
      </c>
      <c r="C32" s="86" t="s">
        <v>540</v>
      </c>
      <c r="D32" s="75" t="s">
        <v>615</v>
      </c>
      <c r="E32" s="76" t="s">
        <v>66</v>
      </c>
      <c r="F32" s="77">
        <v>6</v>
      </c>
      <c r="G32" s="78"/>
      <c r="H32" s="79"/>
      <c r="I32" s="45">
        <f t="shared" ref="I32:I44" si="6">I31+G32-H32</f>
        <v>3625</v>
      </c>
      <c r="J32" s="158">
        <v>3000.5</v>
      </c>
      <c r="K32" s="159"/>
      <c r="L32" s="160">
        <f t="shared" ref="L32:L44" si="7">L31+J32-K32</f>
        <v>8501</v>
      </c>
      <c r="M32" s="46">
        <f t="shared" ref="M32:M44" si="8">A32</f>
        <v>27</v>
      </c>
      <c r="N32" s="43" t="str">
        <f>IF(AND(E32='Povolené hodnoty'!$B$4,F32=2),G32+J32,"")</f>
        <v/>
      </c>
      <c r="O32" s="45" t="str">
        <f>IF(AND(E32='Povolené hodnoty'!$B$4,F32=1),G32+J32,"")</f>
        <v/>
      </c>
      <c r="P32" s="43" t="str">
        <f>IF(AND(E32='Povolené hodnoty'!$B$4,F32=10),H32+K32,"")</f>
        <v/>
      </c>
      <c r="Q32" s="45" t="str">
        <f>IF(AND(E32='Povolené hodnoty'!$B$4,F32=9),H32+K32,"")</f>
        <v/>
      </c>
      <c r="R32" s="43" t="str">
        <f>IF(AND(E32&lt;&gt;'Povolené hodnoty'!$B$4,F32=2),G32+J32,"")</f>
        <v/>
      </c>
      <c r="S32" s="44" t="str">
        <f>IF(AND(E32&lt;&gt;'Povolené hodnoty'!$B$4,F32=3),G32+J32,"")</f>
        <v/>
      </c>
      <c r="T32" s="44" t="str">
        <f>IF(AND(E32&lt;&gt;'Povolené hodnoty'!$B$4,F32=4),G32+J32,"")</f>
        <v/>
      </c>
      <c r="U32" s="44" t="str">
        <f>IF(AND(E32&lt;&gt;'Povolené hodnoty'!$B$4,F32="5a"),G32-H32+J32-K32,"")</f>
        <v/>
      </c>
      <c r="V32" s="44" t="str">
        <f>IF(AND(E32&lt;&gt;'Povolené hodnoty'!$B$4,F32="5b"),G32-H32+J32-K32,"")</f>
        <v/>
      </c>
      <c r="W32" s="44">
        <f>IF(AND(E32&lt;&gt;'Povolené hodnoty'!$B$4,F32=6),G32+J32,"")</f>
        <v>3000.5</v>
      </c>
      <c r="X32" s="45" t="str">
        <f>IF(AND(E32&lt;&gt;'Povolené hodnoty'!$B$4,F32=7),G32+J32,"")</f>
        <v/>
      </c>
      <c r="Y32" s="43" t="str">
        <f>IF(AND(E32&lt;&gt;'Povolené hodnoty'!$B$4,F32=10),H32+K32,"")</f>
        <v/>
      </c>
      <c r="Z32" s="44" t="str">
        <f>IF(AND(E32&lt;&gt;'Povolené hodnoty'!$B$4,F32=11),H32+K32,"")</f>
        <v/>
      </c>
      <c r="AA32" s="44" t="str">
        <f>IF(AND(E32&lt;&gt;'Povolené hodnoty'!$B$4,F32=12),H32+K32,"")</f>
        <v/>
      </c>
      <c r="AB32" s="45" t="str">
        <f>IF(AND(E32&lt;&gt;'Povolené hodnoty'!$B$4,F32=13),H32+K32,"")</f>
        <v/>
      </c>
      <c r="AD32" s="19" t="b">
        <f t="shared" si="0"/>
        <v>0</v>
      </c>
      <c r="AE32" s="19" t="b">
        <f t="shared" si="5"/>
        <v>0</v>
      </c>
      <c r="AF32" s="19" t="b">
        <f>AND(E32&lt;&gt;'Povolené hodnoty'!$B$6,OR(SUM(G32,J32)&lt;&gt;SUM(N32:O32,R32:X32),SUM(H32,K32)&lt;&gt;SUM(P32:Q32,Y32:AB32),COUNT(G32:H32,J32:K32)&lt;&gt;COUNT(N32:AB32)))</f>
        <v>0</v>
      </c>
      <c r="AG32" s="19" t="b">
        <f>AND(E32='Povolené hodnoty'!$B$6,$AG$5)</f>
        <v>0</v>
      </c>
    </row>
    <row r="33" spans="1:33" x14ac:dyDescent="0.2">
      <c r="A33" s="81">
        <f t="shared" si="1"/>
        <v>28</v>
      </c>
      <c r="B33" s="85">
        <v>44515</v>
      </c>
      <c r="C33" s="86" t="s">
        <v>552</v>
      </c>
      <c r="D33" s="75" t="s">
        <v>616</v>
      </c>
      <c r="E33" s="76" t="s">
        <v>45</v>
      </c>
      <c r="F33" s="77">
        <v>10</v>
      </c>
      <c r="G33" s="78"/>
      <c r="H33" s="79">
        <v>150</v>
      </c>
      <c r="I33" s="45">
        <f t="shared" si="6"/>
        <v>3475</v>
      </c>
      <c r="J33" s="158"/>
      <c r="K33" s="159"/>
      <c r="L33" s="160">
        <f t="shared" si="7"/>
        <v>8501</v>
      </c>
      <c r="M33" s="46">
        <f t="shared" si="8"/>
        <v>28</v>
      </c>
      <c r="N33" s="43" t="str">
        <f>IF(AND(E33='Povolené hodnoty'!$B$4,F33=2),G33+J33,"")</f>
        <v/>
      </c>
      <c r="O33" s="45" t="str">
        <f>IF(AND(E33='Povolené hodnoty'!$B$4,F33=1),G33+J33,"")</f>
        <v/>
      </c>
      <c r="P33" s="43" t="str">
        <f>IF(AND(E33='Povolené hodnoty'!$B$4,F33=10),H33+K33,"")</f>
        <v/>
      </c>
      <c r="Q33" s="45" t="str">
        <f>IF(AND(E33='Povolené hodnoty'!$B$4,F33=9),H33+K33,"")</f>
        <v/>
      </c>
      <c r="R33" s="43" t="str">
        <f>IF(AND(E33&lt;&gt;'Povolené hodnoty'!$B$4,F33=2),G33+J33,"")</f>
        <v/>
      </c>
      <c r="S33" s="44" t="str">
        <f>IF(AND(E33&lt;&gt;'Povolené hodnoty'!$B$4,F33=3),G33+J33,"")</f>
        <v/>
      </c>
      <c r="T33" s="44" t="str">
        <f>IF(AND(E33&lt;&gt;'Povolené hodnoty'!$B$4,F33=4),G33+J33,"")</f>
        <v/>
      </c>
      <c r="U33" s="44" t="str">
        <f>IF(AND(E33&lt;&gt;'Povolené hodnoty'!$B$4,F33="5a"),G33-H33+J33-K33,"")</f>
        <v/>
      </c>
      <c r="V33" s="44" t="str">
        <f>IF(AND(E33&lt;&gt;'Povolené hodnoty'!$B$4,F33="5b"),G33-H33+J33-K33,"")</f>
        <v/>
      </c>
      <c r="W33" s="44" t="str">
        <f>IF(AND(E33&lt;&gt;'Povolené hodnoty'!$B$4,F33=6),G33+J33,"")</f>
        <v/>
      </c>
      <c r="X33" s="45" t="str">
        <f>IF(AND(E33&lt;&gt;'Povolené hodnoty'!$B$4,F33=7),G33+J33,"")</f>
        <v/>
      </c>
      <c r="Y33" s="43">
        <f>IF(AND(E33&lt;&gt;'Povolené hodnoty'!$B$4,F33=10),H33+K33,"")</f>
        <v>150</v>
      </c>
      <c r="Z33" s="44" t="str">
        <f>IF(AND(E33&lt;&gt;'Povolené hodnoty'!$B$4,F33=11),H33+K33,"")</f>
        <v/>
      </c>
      <c r="AA33" s="44" t="str">
        <f>IF(AND(E33&lt;&gt;'Povolené hodnoty'!$B$4,F33=12),H33+K33,"")</f>
        <v/>
      </c>
      <c r="AB33" s="45" t="str">
        <f>IF(AND(E33&lt;&gt;'Povolené hodnoty'!$B$4,F33=13),H33+K33,"")</f>
        <v/>
      </c>
      <c r="AD33" s="19" t="b">
        <f t="shared" si="0"/>
        <v>0</v>
      </c>
      <c r="AE33" s="19" t="b">
        <f t="shared" si="5"/>
        <v>0</v>
      </c>
      <c r="AF33" s="19" t="b">
        <f>AND(E33&lt;&gt;'Povolené hodnoty'!$B$6,OR(SUM(G33,J33)&lt;&gt;SUM(N33:O33,R33:X33),SUM(H33,K33)&lt;&gt;SUM(P33:Q33,Y33:AB33),COUNT(G33:H33,J33:K33)&lt;&gt;COUNT(N33:AB33)))</f>
        <v>0</v>
      </c>
      <c r="AG33" s="19" t="b">
        <f>AND(E33='Povolené hodnoty'!$B$6,$AG$5)</f>
        <v>0</v>
      </c>
    </row>
    <row r="34" spans="1:33" x14ac:dyDescent="0.2">
      <c r="A34" s="81">
        <f t="shared" si="1"/>
        <v>29</v>
      </c>
      <c r="B34" s="85">
        <v>44520</v>
      </c>
      <c r="C34" s="86" t="s">
        <v>554</v>
      </c>
      <c r="D34" s="75" t="s">
        <v>617</v>
      </c>
      <c r="E34" s="76" t="s">
        <v>44</v>
      </c>
      <c r="F34" s="77">
        <v>1</v>
      </c>
      <c r="G34" s="78">
        <v>1000</v>
      </c>
      <c r="H34" s="79"/>
      <c r="I34" s="45">
        <f t="shared" si="6"/>
        <v>4475</v>
      </c>
      <c r="J34" s="158"/>
      <c r="K34" s="159"/>
      <c r="L34" s="160">
        <f t="shared" si="7"/>
        <v>8501</v>
      </c>
      <c r="M34" s="46">
        <f t="shared" si="8"/>
        <v>29</v>
      </c>
      <c r="N34" s="43" t="str">
        <f>IF(AND(E34='Povolené hodnoty'!$B$4,F34=2),G34+J34,"")</f>
        <v/>
      </c>
      <c r="O34" s="45">
        <f>IF(AND(E34='Povolené hodnoty'!$B$4,F34=1),G34+J34,"")</f>
        <v>1000</v>
      </c>
      <c r="P34" s="43" t="str">
        <f>IF(AND(E34='Povolené hodnoty'!$B$4,F34=10),H34+K34,"")</f>
        <v/>
      </c>
      <c r="Q34" s="45" t="str">
        <f>IF(AND(E34='Povolené hodnoty'!$B$4,F34=9),H34+K34,"")</f>
        <v/>
      </c>
      <c r="R34" s="43" t="str">
        <f>IF(AND(E34&lt;&gt;'Povolené hodnoty'!$B$4,F34=2),G34+J34,"")</f>
        <v/>
      </c>
      <c r="S34" s="44" t="str">
        <f>IF(AND(E34&lt;&gt;'Povolené hodnoty'!$B$4,F34=3),G34+J34,"")</f>
        <v/>
      </c>
      <c r="T34" s="44" t="str">
        <f>IF(AND(E34&lt;&gt;'Povolené hodnoty'!$B$4,F34=4),G34+J34,"")</f>
        <v/>
      </c>
      <c r="U34" s="44" t="str">
        <f>IF(AND(E34&lt;&gt;'Povolené hodnoty'!$B$4,F34="5a"),G34-H34+J34-K34,"")</f>
        <v/>
      </c>
      <c r="V34" s="44" t="str">
        <f>IF(AND(E34&lt;&gt;'Povolené hodnoty'!$B$4,F34="5b"),G34-H34+J34-K34,"")</f>
        <v/>
      </c>
      <c r="W34" s="44" t="str">
        <f>IF(AND(E34&lt;&gt;'Povolené hodnoty'!$B$4,F34=6),G34+J34,"")</f>
        <v/>
      </c>
      <c r="X34" s="45" t="str">
        <f>IF(AND(E34&lt;&gt;'Povolené hodnoty'!$B$4,F34=7),G34+J34,"")</f>
        <v/>
      </c>
      <c r="Y34" s="43" t="str">
        <f>IF(AND(E34&lt;&gt;'Povolené hodnoty'!$B$4,F34=10),H34+K34,"")</f>
        <v/>
      </c>
      <c r="Z34" s="44" t="str">
        <f>IF(AND(E34&lt;&gt;'Povolené hodnoty'!$B$4,F34=11),H34+K34,"")</f>
        <v/>
      </c>
      <c r="AA34" s="44" t="str">
        <f>IF(AND(E34&lt;&gt;'Povolené hodnoty'!$B$4,F34=12),H34+K34,"")</f>
        <v/>
      </c>
      <c r="AB34" s="45" t="str">
        <f>IF(AND(E34&lt;&gt;'Povolené hodnoty'!$B$4,F34=13),H34+K34,"")</f>
        <v/>
      </c>
      <c r="AD34" s="19" t="b">
        <f t="shared" si="0"/>
        <v>0</v>
      </c>
      <c r="AE34" s="19" t="b">
        <f t="shared" si="5"/>
        <v>0</v>
      </c>
      <c r="AF34" s="19" t="b">
        <f>AND(E34&lt;&gt;'Povolené hodnoty'!$B$6,OR(SUM(G34,J34)&lt;&gt;SUM(N34:O34,R34:X34),SUM(H34,K34)&lt;&gt;SUM(P34:Q34,Y34:AB34),COUNT(G34:H34,J34:K34)&lt;&gt;COUNT(N34:AB34)))</f>
        <v>0</v>
      </c>
      <c r="AG34" s="19" t="b">
        <f>AND(E34='Povolené hodnoty'!$B$6,$AG$5)</f>
        <v>0</v>
      </c>
    </row>
    <row r="35" spans="1:33" x14ac:dyDescent="0.2">
      <c r="A35" s="81">
        <f t="shared" si="1"/>
        <v>30</v>
      </c>
      <c r="B35" s="85">
        <v>44530</v>
      </c>
      <c r="C35" s="86" t="s">
        <v>111</v>
      </c>
      <c r="D35" s="75" t="s">
        <v>618</v>
      </c>
      <c r="E35" s="76" t="s">
        <v>45</v>
      </c>
      <c r="F35" s="77">
        <v>4</v>
      </c>
      <c r="G35" s="78"/>
      <c r="H35" s="79"/>
      <c r="I35" s="45">
        <f t="shared" si="6"/>
        <v>4475</v>
      </c>
      <c r="J35" s="158">
        <v>50.5</v>
      </c>
      <c r="K35" s="159"/>
      <c r="L35" s="160">
        <f t="shared" si="7"/>
        <v>8551.5</v>
      </c>
      <c r="M35" s="46">
        <f t="shared" si="8"/>
        <v>30</v>
      </c>
      <c r="N35" s="43" t="str">
        <f>IF(AND(E35='Povolené hodnoty'!$B$4,F35=2),G35+J35,"")</f>
        <v/>
      </c>
      <c r="O35" s="45" t="str">
        <f>IF(AND(E35='Povolené hodnoty'!$B$4,F35=1),G35+J35,"")</f>
        <v/>
      </c>
      <c r="P35" s="43" t="str">
        <f>IF(AND(E35='Povolené hodnoty'!$B$4,F35=10),H35+K35,"")</f>
        <v/>
      </c>
      <c r="Q35" s="45" t="str">
        <f>IF(AND(E35='Povolené hodnoty'!$B$4,F35=9),H35+K35,"")</f>
        <v/>
      </c>
      <c r="R35" s="43" t="str">
        <f>IF(AND(E35&lt;&gt;'Povolené hodnoty'!$B$4,F35=2),G35+J35,"")</f>
        <v/>
      </c>
      <c r="S35" s="44" t="str">
        <f>IF(AND(E35&lt;&gt;'Povolené hodnoty'!$B$4,F35=3),G35+J35,"")</f>
        <v/>
      </c>
      <c r="T35" s="44">
        <f>IF(AND(E35&lt;&gt;'Povolené hodnoty'!$B$4,F35=4),G35+J35,"")</f>
        <v>50.5</v>
      </c>
      <c r="U35" s="44" t="str">
        <f>IF(AND(E35&lt;&gt;'Povolené hodnoty'!$B$4,F35="5a"),G35-H35+J35-K35,"")</f>
        <v/>
      </c>
      <c r="V35" s="44" t="str">
        <f>IF(AND(E35&lt;&gt;'Povolené hodnoty'!$B$4,F35="5b"),G35-H35+J35-K35,"")</f>
        <v/>
      </c>
      <c r="W35" s="44" t="str">
        <f>IF(AND(E35&lt;&gt;'Povolené hodnoty'!$B$4,F35=6),G35+J35,"")</f>
        <v/>
      </c>
      <c r="X35" s="45" t="str">
        <f>IF(AND(E35&lt;&gt;'Povolené hodnoty'!$B$4,F35=7),G35+J35,"")</f>
        <v/>
      </c>
      <c r="Y35" s="43" t="str">
        <f>IF(AND(E35&lt;&gt;'Povolené hodnoty'!$B$4,F35=10),H35+K35,"")</f>
        <v/>
      </c>
      <c r="Z35" s="44" t="str">
        <f>IF(AND(E35&lt;&gt;'Povolené hodnoty'!$B$4,F35=11),H35+K35,"")</f>
        <v/>
      </c>
      <c r="AA35" s="44" t="str">
        <f>IF(AND(E35&lt;&gt;'Povolené hodnoty'!$B$4,F35=12),H35+K35,"")</f>
        <v/>
      </c>
      <c r="AB35" s="45" t="str">
        <f>IF(AND(E35&lt;&gt;'Povolené hodnoty'!$B$4,F35=13),H35+K35,"")</f>
        <v/>
      </c>
      <c r="AD35" s="19" t="b">
        <f t="shared" si="0"/>
        <v>0</v>
      </c>
      <c r="AE35" s="19" t="b">
        <f t="shared" si="5"/>
        <v>0</v>
      </c>
      <c r="AF35" s="19" t="b">
        <f>AND(E35&lt;&gt;'Povolené hodnoty'!$B$6,OR(SUM(G35,J35)&lt;&gt;SUM(N35:O35,R35:X35),SUM(H35,K35)&lt;&gt;SUM(P35:Q35,Y35:AB35),COUNT(G35:H35,J35:K35)&lt;&gt;COUNT(N35:AB35)))</f>
        <v>0</v>
      </c>
      <c r="AG35" s="19" t="b">
        <f>AND(E35='Povolené hodnoty'!$B$6,$AG$5)</f>
        <v>0</v>
      </c>
    </row>
    <row r="36" spans="1:33" x14ac:dyDescent="0.2">
      <c r="A36" s="81">
        <f t="shared" si="1"/>
        <v>31</v>
      </c>
      <c r="B36" s="85">
        <v>44535</v>
      </c>
      <c r="C36" s="86" t="s">
        <v>542</v>
      </c>
      <c r="D36" s="75" t="s">
        <v>619</v>
      </c>
      <c r="E36" s="76" t="s">
        <v>45</v>
      </c>
      <c r="F36" s="77" t="s">
        <v>47</v>
      </c>
      <c r="G36" s="78"/>
      <c r="H36" s="79"/>
      <c r="I36" s="45">
        <f t="shared" si="6"/>
        <v>4475</v>
      </c>
      <c r="J36" s="158">
        <v>2500.5</v>
      </c>
      <c r="K36" s="159"/>
      <c r="L36" s="160">
        <f t="shared" si="7"/>
        <v>11052</v>
      </c>
      <c r="M36" s="46">
        <f t="shared" si="8"/>
        <v>31</v>
      </c>
      <c r="N36" s="43" t="str">
        <f>IF(AND(E36='Povolené hodnoty'!$B$4,F36=2),G36+J36,"")</f>
        <v/>
      </c>
      <c r="O36" s="45" t="str">
        <f>IF(AND(E36='Povolené hodnoty'!$B$4,F36=1),G36+J36,"")</f>
        <v/>
      </c>
      <c r="P36" s="43" t="str">
        <f>IF(AND(E36='Povolené hodnoty'!$B$4,F36=10),H36+K36,"")</f>
        <v/>
      </c>
      <c r="Q36" s="45" t="str">
        <f>IF(AND(E36='Povolené hodnoty'!$B$4,F36=9),H36+K36,"")</f>
        <v/>
      </c>
      <c r="R36" s="43" t="str">
        <f>IF(AND(E36&lt;&gt;'Povolené hodnoty'!$B$4,F36=2),G36+J36,"")</f>
        <v/>
      </c>
      <c r="S36" s="44" t="str">
        <f>IF(AND(E36&lt;&gt;'Povolené hodnoty'!$B$4,F36=3),G36+J36,"")</f>
        <v/>
      </c>
      <c r="T36" s="44" t="str">
        <f>IF(AND(E36&lt;&gt;'Povolené hodnoty'!$B$4,F36=4),G36+J36,"")</f>
        <v/>
      </c>
      <c r="U36" s="44">
        <f>IF(AND(E36&lt;&gt;'Povolené hodnoty'!$B$4,F36="5a"),G36-H36+J36-K36,"")</f>
        <v>2500.5</v>
      </c>
      <c r="V36" s="44" t="str">
        <f>IF(AND(E36&lt;&gt;'Povolené hodnoty'!$B$4,F36="5b"),G36-H36+J36-K36,"")</f>
        <v/>
      </c>
      <c r="W36" s="44" t="str">
        <f>IF(AND(E36&lt;&gt;'Povolené hodnoty'!$B$4,F36=6),G36+J36,"")</f>
        <v/>
      </c>
      <c r="X36" s="45" t="str">
        <f>IF(AND(E36&lt;&gt;'Povolené hodnoty'!$B$4,F36=7),G36+J36,"")</f>
        <v/>
      </c>
      <c r="Y36" s="43" t="str">
        <f>IF(AND(E36&lt;&gt;'Povolené hodnoty'!$B$4,F36=10),H36+K36,"")</f>
        <v/>
      </c>
      <c r="Z36" s="44" t="str">
        <f>IF(AND(E36&lt;&gt;'Povolené hodnoty'!$B$4,F36=11),H36+K36,"")</f>
        <v/>
      </c>
      <c r="AA36" s="44" t="str">
        <f>IF(AND(E36&lt;&gt;'Povolené hodnoty'!$B$4,F36=12),H36+K36,"")</f>
        <v/>
      </c>
      <c r="AB36" s="45" t="str">
        <f>IF(AND(E36&lt;&gt;'Povolené hodnoty'!$B$4,F36=13),H36+K36,"")</f>
        <v/>
      </c>
      <c r="AD36" s="19" t="b">
        <f t="shared" si="0"/>
        <v>0</v>
      </c>
      <c r="AE36" s="19" t="b">
        <f t="shared" si="5"/>
        <v>0</v>
      </c>
      <c r="AF36" s="19" t="b">
        <f>AND(E36&lt;&gt;'Povolené hodnoty'!$B$6,OR(SUM(G36,J36)&lt;&gt;SUM(N36:O36,R36:X36),SUM(H36,K36)&lt;&gt;SUM(P36:Q36,Y36:AB36),COUNT(G36:H36,J36:K36)&lt;&gt;COUNT(N36:AB36)))</f>
        <v>0</v>
      </c>
      <c r="AG36" s="19" t="b">
        <f>AND(E36='Povolené hodnoty'!$B$6,$AG$5)</f>
        <v>0</v>
      </c>
    </row>
    <row r="37" spans="1:33" x14ac:dyDescent="0.2">
      <c r="A37" s="81">
        <f t="shared" si="1"/>
        <v>32</v>
      </c>
      <c r="B37" s="85">
        <v>44543</v>
      </c>
      <c r="C37" s="86" t="s">
        <v>553</v>
      </c>
      <c r="D37" s="75" t="s">
        <v>620</v>
      </c>
      <c r="E37" s="76" t="s">
        <v>45</v>
      </c>
      <c r="F37" s="77">
        <v>10</v>
      </c>
      <c r="G37" s="78"/>
      <c r="H37" s="79">
        <v>850</v>
      </c>
      <c r="I37" s="45">
        <f t="shared" si="6"/>
        <v>3625</v>
      </c>
      <c r="J37" s="158"/>
      <c r="K37" s="159"/>
      <c r="L37" s="160">
        <f t="shared" si="7"/>
        <v>11052</v>
      </c>
      <c r="M37" s="46">
        <f t="shared" si="8"/>
        <v>32</v>
      </c>
      <c r="N37" s="43" t="str">
        <f>IF(AND(E37='Povolené hodnoty'!$B$4,F37=2),G37+J37,"")</f>
        <v/>
      </c>
      <c r="O37" s="45" t="str">
        <f>IF(AND(E37='Povolené hodnoty'!$B$4,F37=1),G37+J37,"")</f>
        <v/>
      </c>
      <c r="P37" s="43" t="str">
        <f>IF(AND(E37='Povolené hodnoty'!$B$4,F37=10),H37+K37,"")</f>
        <v/>
      </c>
      <c r="Q37" s="45" t="str">
        <f>IF(AND(E37='Povolené hodnoty'!$B$4,F37=9),H37+K37,"")</f>
        <v/>
      </c>
      <c r="R37" s="43" t="str">
        <f>IF(AND(E37&lt;&gt;'Povolené hodnoty'!$B$4,F37=2),G37+J37,"")</f>
        <v/>
      </c>
      <c r="S37" s="44" t="str">
        <f>IF(AND(E37&lt;&gt;'Povolené hodnoty'!$B$4,F37=3),G37+J37,"")</f>
        <v/>
      </c>
      <c r="T37" s="44" t="str">
        <f>IF(AND(E37&lt;&gt;'Povolené hodnoty'!$B$4,F37=4),G37+J37,"")</f>
        <v/>
      </c>
      <c r="U37" s="44" t="str">
        <f>IF(AND(E37&lt;&gt;'Povolené hodnoty'!$B$4,F37="5a"),G37-H37+J37-K37,"")</f>
        <v/>
      </c>
      <c r="V37" s="44" t="str">
        <f>IF(AND(E37&lt;&gt;'Povolené hodnoty'!$B$4,F37="5b"),G37-H37+J37-K37,"")</f>
        <v/>
      </c>
      <c r="W37" s="44" t="str">
        <f>IF(AND(E37&lt;&gt;'Povolené hodnoty'!$B$4,F37=6),G37+J37,"")</f>
        <v/>
      </c>
      <c r="X37" s="45" t="str">
        <f>IF(AND(E37&lt;&gt;'Povolené hodnoty'!$B$4,F37=7),G37+J37,"")</f>
        <v/>
      </c>
      <c r="Y37" s="43">
        <f>IF(AND(E37&lt;&gt;'Povolené hodnoty'!$B$4,F37=10),H37+K37,"")</f>
        <v>850</v>
      </c>
      <c r="Z37" s="44" t="str">
        <f>IF(AND(E37&lt;&gt;'Povolené hodnoty'!$B$4,F37=11),H37+K37,"")</f>
        <v/>
      </c>
      <c r="AA37" s="44" t="str">
        <f>IF(AND(E37&lt;&gt;'Povolené hodnoty'!$B$4,F37=12),H37+K37,"")</f>
        <v/>
      </c>
      <c r="AB37" s="45" t="str">
        <f>IF(AND(E37&lt;&gt;'Povolené hodnoty'!$B$4,F37=13),H37+K37,"")</f>
        <v/>
      </c>
      <c r="AD37" s="19" t="b">
        <f t="shared" si="0"/>
        <v>0</v>
      </c>
      <c r="AE37" s="19" t="b">
        <f t="shared" si="5"/>
        <v>0</v>
      </c>
      <c r="AF37" s="19" t="b">
        <f>AND(E37&lt;&gt;'Povolené hodnoty'!$B$6,OR(SUM(G37,J37)&lt;&gt;SUM(N37:O37,R37:X37),SUM(H37,K37)&lt;&gt;SUM(P37:Q37,Y37:AB37),COUNT(G37:H37,J37:K37)&lt;&gt;COUNT(N37:AB37)))</f>
        <v>0</v>
      </c>
      <c r="AG37" s="19" t="b">
        <f>AND(E37='Povolené hodnoty'!$B$6,$AG$5)</f>
        <v>0</v>
      </c>
    </row>
    <row r="38" spans="1:33" x14ac:dyDescent="0.2">
      <c r="A38" s="81">
        <f t="shared" si="1"/>
        <v>33</v>
      </c>
      <c r="B38" s="85">
        <v>44552</v>
      </c>
      <c r="C38" s="86" t="s">
        <v>543</v>
      </c>
      <c r="D38" s="75" t="s">
        <v>621</v>
      </c>
      <c r="E38" s="76" t="s">
        <v>45</v>
      </c>
      <c r="F38" s="77">
        <v>10</v>
      </c>
      <c r="G38" s="78"/>
      <c r="H38" s="79"/>
      <c r="I38" s="45">
        <f t="shared" si="6"/>
        <v>3625</v>
      </c>
      <c r="J38" s="158"/>
      <c r="K38" s="159">
        <v>150</v>
      </c>
      <c r="L38" s="160">
        <f t="shared" si="7"/>
        <v>10902</v>
      </c>
      <c r="M38" s="46">
        <f t="shared" si="8"/>
        <v>33</v>
      </c>
      <c r="N38" s="43" t="str">
        <f>IF(AND(E38='Povolené hodnoty'!$B$4,F38=2),G38+J38,"")</f>
        <v/>
      </c>
      <c r="O38" s="45" t="str">
        <f>IF(AND(E38='Povolené hodnoty'!$B$4,F38=1),G38+J38,"")</f>
        <v/>
      </c>
      <c r="P38" s="43" t="str">
        <f>IF(AND(E38='Povolené hodnoty'!$B$4,F38=10),H38+K38,"")</f>
        <v/>
      </c>
      <c r="Q38" s="45" t="str">
        <f>IF(AND(E38='Povolené hodnoty'!$B$4,F38=9),H38+K38,"")</f>
        <v/>
      </c>
      <c r="R38" s="43" t="str">
        <f>IF(AND(E38&lt;&gt;'Povolené hodnoty'!$B$4,F38=2),G38+J38,"")</f>
        <v/>
      </c>
      <c r="S38" s="44" t="str">
        <f>IF(AND(E38&lt;&gt;'Povolené hodnoty'!$B$4,F38=3),G38+J38,"")</f>
        <v/>
      </c>
      <c r="T38" s="44" t="str">
        <f>IF(AND(E38&lt;&gt;'Povolené hodnoty'!$B$4,F38=4),G38+J38,"")</f>
        <v/>
      </c>
      <c r="U38" s="44" t="str">
        <f>IF(AND(E38&lt;&gt;'Povolené hodnoty'!$B$4,F38="5a"),G38-H38+J38-K38,"")</f>
        <v/>
      </c>
      <c r="V38" s="44" t="str">
        <f>IF(AND(E38&lt;&gt;'Povolené hodnoty'!$B$4,F38="5b"),G38-H38+J38-K38,"")</f>
        <v/>
      </c>
      <c r="W38" s="44" t="str">
        <f>IF(AND(E38&lt;&gt;'Povolené hodnoty'!$B$4,F38=6),G38+J38,"")</f>
        <v/>
      </c>
      <c r="X38" s="45" t="str">
        <f>IF(AND(E38&lt;&gt;'Povolené hodnoty'!$B$4,F38=7),G38+J38,"")</f>
        <v/>
      </c>
      <c r="Y38" s="43">
        <f>IF(AND(E38&lt;&gt;'Povolené hodnoty'!$B$4,F38=10),H38+K38,"")</f>
        <v>150</v>
      </c>
      <c r="Z38" s="44" t="str">
        <f>IF(AND(E38&lt;&gt;'Povolené hodnoty'!$B$4,F38=11),H38+K38,"")</f>
        <v/>
      </c>
      <c r="AA38" s="44" t="str">
        <f>IF(AND(E38&lt;&gt;'Povolené hodnoty'!$B$4,F38=12),H38+K38,"")</f>
        <v/>
      </c>
      <c r="AB38" s="45" t="str">
        <f>IF(AND(E38&lt;&gt;'Povolené hodnoty'!$B$4,F38=13),H38+K38,"")</f>
        <v/>
      </c>
      <c r="AD38" s="19" t="b">
        <f t="shared" si="0"/>
        <v>0</v>
      </c>
      <c r="AE38" s="19" t="b">
        <f t="shared" si="5"/>
        <v>0</v>
      </c>
      <c r="AF38" s="19" t="b">
        <f>AND(E38&lt;&gt;'Povolené hodnoty'!$B$6,OR(SUM(G38,J38)&lt;&gt;SUM(N38:O38,R38:X38),SUM(H38,K38)&lt;&gt;SUM(P38:Q38,Y38:AB38),COUNT(G38:H38,J38:K38)&lt;&gt;COUNT(N38:AB38)))</f>
        <v>0</v>
      </c>
      <c r="AG38" s="19" t="b">
        <f>AND(E38='Povolené hodnoty'!$B$6,$AG$5)</f>
        <v>0</v>
      </c>
    </row>
    <row r="39" spans="1:33" x14ac:dyDescent="0.2">
      <c r="A39" s="81">
        <f t="shared" si="1"/>
        <v>34</v>
      </c>
      <c r="B39" s="85">
        <v>44561</v>
      </c>
      <c r="C39" s="86" t="s">
        <v>112</v>
      </c>
      <c r="D39" s="75" t="s">
        <v>622</v>
      </c>
      <c r="E39" s="76" t="s">
        <v>45</v>
      </c>
      <c r="F39" s="77">
        <v>10</v>
      </c>
      <c r="G39" s="78"/>
      <c r="H39" s="79"/>
      <c r="I39" s="45">
        <f t="shared" si="6"/>
        <v>3625</v>
      </c>
      <c r="J39" s="158"/>
      <c r="K39" s="159">
        <v>20</v>
      </c>
      <c r="L39" s="160">
        <f t="shared" si="7"/>
        <v>10882</v>
      </c>
      <c r="M39" s="46">
        <f t="shared" si="8"/>
        <v>34</v>
      </c>
      <c r="N39" s="43" t="str">
        <f>IF(AND(E39='Povolené hodnoty'!$B$4,F39=2),G39+J39,"")</f>
        <v/>
      </c>
      <c r="O39" s="45" t="str">
        <f>IF(AND(E39='Povolené hodnoty'!$B$4,F39=1),G39+J39,"")</f>
        <v/>
      </c>
      <c r="P39" s="43" t="str">
        <f>IF(AND(E39='Povolené hodnoty'!$B$4,F39=10),H39+K39,"")</f>
        <v/>
      </c>
      <c r="Q39" s="45" t="str">
        <f>IF(AND(E39='Povolené hodnoty'!$B$4,F39=9),H39+K39,"")</f>
        <v/>
      </c>
      <c r="R39" s="43" t="str">
        <f>IF(AND(E39&lt;&gt;'Povolené hodnoty'!$B$4,F39=2),G39+J39,"")</f>
        <v/>
      </c>
      <c r="S39" s="44" t="str">
        <f>IF(AND(E39&lt;&gt;'Povolené hodnoty'!$B$4,F39=3),G39+J39,"")</f>
        <v/>
      </c>
      <c r="T39" s="44" t="str">
        <f>IF(AND(E39&lt;&gt;'Povolené hodnoty'!$B$4,F39=4),G39+J39,"")</f>
        <v/>
      </c>
      <c r="U39" s="44" t="str">
        <f>IF(AND(E39&lt;&gt;'Povolené hodnoty'!$B$4,F39="5a"),G39-H39+J39-K39,"")</f>
        <v/>
      </c>
      <c r="V39" s="44" t="str">
        <f>IF(AND(E39&lt;&gt;'Povolené hodnoty'!$B$4,F39="5b"),G39-H39+J39-K39,"")</f>
        <v/>
      </c>
      <c r="W39" s="44" t="str">
        <f>IF(AND(E39&lt;&gt;'Povolené hodnoty'!$B$4,F39=6),G39+J39,"")</f>
        <v/>
      </c>
      <c r="X39" s="45" t="str">
        <f>IF(AND(E39&lt;&gt;'Povolené hodnoty'!$B$4,F39=7),G39+J39,"")</f>
        <v/>
      </c>
      <c r="Y39" s="43">
        <f>IF(AND(E39&lt;&gt;'Povolené hodnoty'!$B$4,F39=10),H39+K39,"")</f>
        <v>20</v>
      </c>
      <c r="Z39" s="44" t="str">
        <f>IF(AND(E39&lt;&gt;'Povolené hodnoty'!$B$4,F39=11),H39+K39,"")</f>
        <v/>
      </c>
      <c r="AA39" s="44" t="str">
        <f>IF(AND(E39&lt;&gt;'Povolené hodnoty'!$B$4,F39=12),H39+K39,"")</f>
        <v/>
      </c>
      <c r="AB39" s="45" t="str">
        <f>IF(AND(E39&lt;&gt;'Povolené hodnoty'!$B$4,F39=13),H39+K39,"")</f>
        <v/>
      </c>
      <c r="AD39" s="19" t="b">
        <f t="shared" si="0"/>
        <v>0</v>
      </c>
      <c r="AE39" s="19" t="b">
        <f t="shared" si="5"/>
        <v>0</v>
      </c>
      <c r="AF39" s="19" t="b">
        <f>AND(E39&lt;&gt;'Povolené hodnoty'!$B$6,OR(SUM(G39,J39)&lt;&gt;SUM(N39:O39,R39:X39),SUM(H39,K39)&lt;&gt;SUM(P39:Q39,Y39:AB39),COUNT(G39:H39,J39:K39)&lt;&gt;COUNT(N39:AB39)))</f>
        <v>0</v>
      </c>
      <c r="AG39" s="19" t="b">
        <f>AND(E39='Povolené hodnoty'!$B$6,$AG$5)</f>
        <v>0</v>
      </c>
    </row>
    <row r="40" spans="1:33" x14ac:dyDescent="0.2">
      <c r="A40" s="81">
        <f t="shared" si="1"/>
        <v>35</v>
      </c>
      <c r="B40" s="85">
        <v>44561</v>
      </c>
      <c r="C40" s="86" t="s">
        <v>547</v>
      </c>
      <c r="D40" s="75" t="s">
        <v>623</v>
      </c>
      <c r="E40" s="76" t="s">
        <v>45</v>
      </c>
      <c r="F40" s="77">
        <v>7</v>
      </c>
      <c r="G40" s="78"/>
      <c r="H40" s="79"/>
      <c r="I40" s="45">
        <f t="shared" si="6"/>
        <v>3625</v>
      </c>
      <c r="J40" s="158">
        <v>2</v>
      </c>
      <c r="K40" s="159"/>
      <c r="L40" s="160">
        <f t="shared" si="7"/>
        <v>10884</v>
      </c>
      <c r="M40" s="46">
        <f t="shared" si="8"/>
        <v>35</v>
      </c>
      <c r="N40" s="43" t="str">
        <f>IF(AND(E40='Povolené hodnoty'!$B$4,F40=2),G40+J40,"")</f>
        <v/>
      </c>
      <c r="O40" s="45" t="str">
        <f>IF(AND(E40='Povolené hodnoty'!$B$4,F40=1),G40+J40,"")</f>
        <v/>
      </c>
      <c r="P40" s="43" t="str">
        <f>IF(AND(E40='Povolené hodnoty'!$B$4,F40=10),H40+K40,"")</f>
        <v/>
      </c>
      <c r="Q40" s="45" t="str">
        <f>IF(AND(E40='Povolené hodnoty'!$B$4,F40=9),H40+K40,"")</f>
        <v/>
      </c>
      <c r="R40" s="43" t="str">
        <f>IF(AND(E40&lt;&gt;'Povolené hodnoty'!$B$4,F40=2),G40+J40,"")</f>
        <v/>
      </c>
      <c r="S40" s="44" t="str">
        <f>IF(AND(E40&lt;&gt;'Povolené hodnoty'!$B$4,F40=3),G40+J40,"")</f>
        <v/>
      </c>
      <c r="T40" s="44" t="str">
        <f>IF(AND(E40&lt;&gt;'Povolené hodnoty'!$B$4,F40=4),G40+J40,"")</f>
        <v/>
      </c>
      <c r="U40" s="44" t="str">
        <f>IF(AND(E40&lt;&gt;'Povolené hodnoty'!$B$4,F40="5a"),G40-H40+J40-K40,"")</f>
        <v/>
      </c>
      <c r="V40" s="44" t="str">
        <f>IF(AND(E40&lt;&gt;'Povolené hodnoty'!$B$4,F40="5b"),G40-H40+J40-K40,"")</f>
        <v/>
      </c>
      <c r="W40" s="44" t="str">
        <f>IF(AND(E40&lt;&gt;'Povolené hodnoty'!$B$4,F40=6),G40+J40,"")</f>
        <v/>
      </c>
      <c r="X40" s="45">
        <f>IF(AND(E40&lt;&gt;'Povolené hodnoty'!$B$4,F40=7),G40+J40,"")</f>
        <v>2</v>
      </c>
      <c r="Y40" s="43" t="str">
        <f>IF(AND(E40&lt;&gt;'Povolené hodnoty'!$B$4,F40=10),H40+K40,"")</f>
        <v/>
      </c>
      <c r="Z40" s="44" t="str">
        <f>IF(AND(E40&lt;&gt;'Povolené hodnoty'!$B$4,F40=11),H40+K40,"")</f>
        <v/>
      </c>
      <c r="AA40" s="44" t="str">
        <f>IF(AND(E40&lt;&gt;'Povolené hodnoty'!$B$4,F40=12),H40+K40,"")</f>
        <v/>
      </c>
      <c r="AB40" s="45" t="str">
        <f>IF(AND(E40&lt;&gt;'Povolené hodnoty'!$B$4,F40=13),H40+K40,"")</f>
        <v/>
      </c>
      <c r="AD40" s="19" t="b">
        <f t="shared" si="0"/>
        <v>0</v>
      </c>
      <c r="AE40" s="19" t="b">
        <f t="shared" si="5"/>
        <v>0</v>
      </c>
      <c r="AF40" s="19" t="b">
        <f>AND(E40&lt;&gt;'Povolené hodnoty'!$B$6,OR(SUM(G40,J40)&lt;&gt;SUM(N40:O40,R40:X40),SUM(H40,K40)&lt;&gt;SUM(P40:Q40,Y40:AB40),COUNT(G40:H40,J40:K40)&lt;&gt;COUNT(N40:AB40)))</f>
        <v>0</v>
      </c>
      <c r="AG40" s="19" t="b">
        <f>AND(E40='Povolené hodnoty'!$B$6,$AG$5)</f>
        <v>0</v>
      </c>
    </row>
    <row r="41" spans="1:33" x14ac:dyDescent="0.2">
      <c r="A41" s="81">
        <f t="shared" si="1"/>
        <v>36</v>
      </c>
      <c r="B41" s="85"/>
      <c r="C41" s="86"/>
      <c r="D41" s="75"/>
      <c r="E41" s="76"/>
      <c r="F41" s="77"/>
      <c r="G41" s="78"/>
      <c r="H41" s="79"/>
      <c r="I41" s="45">
        <f t="shared" si="6"/>
        <v>3625</v>
      </c>
      <c r="J41" s="158"/>
      <c r="K41" s="159"/>
      <c r="L41" s="160">
        <f t="shared" si="7"/>
        <v>10884</v>
      </c>
      <c r="M41" s="46">
        <f t="shared" si="8"/>
        <v>36</v>
      </c>
      <c r="N41" s="43" t="str">
        <f>IF(AND(E41='Povolené hodnoty'!$B$4,F41=2),G41+J41,"")</f>
        <v/>
      </c>
      <c r="O41" s="45" t="str">
        <f>IF(AND(E41='Povolené hodnoty'!$B$4,F41=1),G41+J41,"")</f>
        <v/>
      </c>
      <c r="P41" s="43" t="str">
        <f>IF(AND(E41='Povolené hodnoty'!$B$4,F41=10),H41+K41,"")</f>
        <v/>
      </c>
      <c r="Q41" s="45" t="str">
        <f>IF(AND(E41='Povolené hodnoty'!$B$4,F41=9),H41+K41,"")</f>
        <v/>
      </c>
      <c r="R41" s="43" t="str">
        <f>IF(AND(E41&lt;&gt;'Povolené hodnoty'!$B$4,F41=2),G41+J41,"")</f>
        <v/>
      </c>
      <c r="S41" s="44" t="str">
        <f>IF(AND(E41&lt;&gt;'Povolené hodnoty'!$B$4,F41=3),G41+J41,"")</f>
        <v/>
      </c>
      <c r="T41" s="44" t="str">
        <f>IF(AND(E41&lt;&gt;'Povolené hodnoty'!$B$4,F41=4),G41+J41,"")</f>
        <v/>
      </c>
      <c r="U41" s="44" t="str">
        <f>IF(AND(E41&lt;&gt;'Povolené hodnoty'!$B$4,F41="5a"),G41-H41+J41-K41,"")</f>
        <v/>
      </c>
      <c r="V41" s="44" t="str">
        <f>IF(AND(E41&lt;&gt;'Povolené hodnoty'!$B$4,F41="5b"),G41-H41+J41-K41,"")</f>
        <v/>
      </c>
      <c r="W41" s="44" t="str">
        <f>IF(AND(E41&lt;&gt;'Povolené hodnoty'!$B$4,F41=6),G41+J41,"")</f>
        <v/>
      </c>
      <c r="X41" s="45" t="str">
        <f>IF(AND(E41&lt;&gt;'Povolené hodnoty'!$B$4,F41=7),G41+J41,"")</f>
        <v/>
      </c>
      <c r="Y41" s="43" t="str">
        <f>IF(AND(E41&lt;&gt;'Povolené hodnoty'!$B$4,F41=10),H41+K41,"")</f>
        <v/>
      </c>
      <c r="Z41" s="44" t="str">
        <f>IF(AND(E41&lt;&gt;'Povolené hodnoty'!$B$4,F41=11),H41+K41,"")</f>
        <v/>
      </c>
      <c r="AA41" s="44" t="str">
        <f>IF(AND(E41&lt;&gt;'Povolené hodnoty'!$B$4,F41=12),H41+K41,"")</f>
        <v/>
      </c>
      <c r="AB41" s="45" t="str">
        <f>IF(AND(E41&lt;&gt;'Povolené hodnoty'!$B$4,F41=13),H41+K41,"")</f>
        <v/>
      </c>
      <c r="AD41" s="19" t="b">
        <f t="shared" si="0"/>
        <v>0</v>
      </c>
      <c r="AE41" s="19" t="b">
        <f t="shared" si="5"/>
        <v>0</v>
      </c>
      <c r="AF41" s="19" t="b">
        <f>AND(E41&lt;&gt;'Povolené hodnoty'!$B$6,OR(SUM(G41,J41)&lt;&gt;SUM(N41:O41,R41:X41),SUM(H41,K41)&lt;&gt;SUM(P41:Q41,Y41:AB41),COUNT(G41:H41,J41:K41)&lt;&gt;COUNT(N41:AB41)))</f>
        <v>0</v>
      </c>
      <c r="AG41" s="19" t="b">
        <f>AND(E41='Povolené hodnoty'!$B$6,$AG$5)</f>
        <v>0</v>
      </c>
    </row>
    <row r="42" spans="1:33" x14ac:dyDescent="0.2">
      <c r="A42" s="81">
        <f t="shared" si="1"/>
        <v>37</v>
      </c>
      <c r="B42" s="85"/>
      <c r="C42" s="86"/>
      <c r="D42" s="75"/>
      <c r="E42" s="76"/>
      <c r="F42" s="77"/>
      <c r="G42" s="78"/>
      <c r="H42" s="79"/>
      <c r="I42" s="45">
        <f t="shared" si="6"/>
        <v>3625</v>
      </c>
      <c r="J42" s="158"/>
      <c r="K42" s="159"/>
      <c r="L42" s="160">
        <f t="shared" si="7"/>
        <v>10884</v>
      </c>
      <c r="M42" s="46">
        <f t="shared" si="8"/>
        <v>37</v>
      </c>
      <c r="N42" s="43" t="str">
        <f>IF(AND(E42='Povolené hodnoty'!$B$4,F42=2),G42+J42,"")</f>
        <v/>
      </c>
      <c r="O42" s="45" t="str">
        <f>IF(AND(E42='Povolené hodnoty'!$B$4,F42=1),G42+J42,"")</f>
        <v/>
      </c>
      <c r="P42" s="43" t="str">
        <f>IF(AND(E42='Povolené hodnoty'!$B$4,F42=10),H42+K42,"")</f>
        <v/>
      </c>
      <c r="Q42" s="45" t="str">
        <f>IF(AND(E42='Povolené hodnoty'!$B$4,F42=9),H42+K42,"")</f>
        <v/>
      </c>
      <c r="R42" s="43" t="str">
        <f>IF(AND(E42&lt;&gt;'Povolené hodnoty'!$B$4,F42=2),G42+J42,"")</f>
        <v/>
      </c>
      <c r="S42" s="44" t="str">
        <f>IF(AND(E42&lt;&gt;'Povolené hodnoty'!$B$4,F42=3),G42+J42,"")</f>
        <v/>
      </c>
      <c r="T42" s="44" t="str">
        <f>IF(AND(E42&lt;&gt;'Povolené hodnoty'!$B$4,F42=4),G42+J42,"")</f>
        <v/>
      </c>
      <c r="U42" s="44" t="str">
        <f>IF(AND(E42&lt;&gt;'Povolené hodnoty'!$B$4,F42="5a"),G42-H42+J42-K42,"")</f>
        <v/>
      </c>
      <c r="V42" s="44" t="str">
        <f>IF(AND(E42&lt;&gt;'Povolené hodnoty'!$B$4,F42="5b"),G42-H42+J42-K42,"")</f>
        <v/>
      </c>
      <c r="W42" s="44" t="str">
        <f>IF(AND(E42&lt;&gt;'Povolené hodnoty'!$B$4,F42=6),G42+J42,"")</f>
        <v/>
      </c>
      <c r="X42" s="45" t="str">
        <f>IF(AND(E42&lt;&gt;'Povolené hodnoty'!$B$4,F42=7),G42+J42,"")</f>
        <v/>
      </c>
      <c r="Y42" s="43" t="str">
        <f>IF(AND(E42&lt;&gt;'Povolené hodnoty'!$B$4,F42=10),H42+K42,"")</f>
        <v/>
      </c>
      <c r="Z42" s="44" t="str">
        <f>IF(AND(E42&lt;&gt;'Povolené hodnoty'!$B$4,F42=11),H42+K42,"")</f>
        <v/>
      </c>
      <c r="AA42" s="44" t="str">
        <f>IF(AND(E42&lt;&gt;'Povolené hodnoty'!$B$4,F42=12),H42+K42,"")</f>
        <v/>
      </c>
      <c r="AB42" s="45" t="str">
        <f>IF(AND(E42&lt;&gt;'Povolené hodnoty'!$B$4,F42=13),H42+K42,"")</f>
        <v/>
      </c>
      <c r="AD42" s="19" t="b">
        <f t="shared" si="0"/>
        <v>0</v>
      </c>
      <c r="AE42" s="19" t="b">
        <f t="shared" si="5"/>
        <v>0</v>
      </c>
      <c r="AF42" s="19" t="b">
        <f>AND(E42&lt;&gt;'Povolené hodnoty'!$B$6,OR(SUM(G42,J42)&lt;&gt;SUM(N42:O42,R42:X42),SUM(H42,K42)&lt;&gt;SUM(P42:Q42,Y42:AB42),COUNT(G42:H42,J42:K42)&lt;&gt;COUNT(N42:AB42)))</f>
        <v>0</v>
      </c>
      <c r="AG42" s="19" t="b">
        <f>AND(E42='Povolené hodnoty'!$B$6,$AG$5)</f>
        <v>0</v>
      </c>
    </row>
    <row r="43" spans="1:33" x14ac:dyDescent="0.2">
      <c r="A43" s="81">
        <f t="shared" si="1"/>
        <v>38</v>
      </c>
      <c r="B43" s="85"/>
      <c r="C43" s="86"/>
      <c r="D43" s="75"/>
      <c r="E43" s="76"/>
      <c r="F43" s="77"/>
      <c r="G43" s="78"/>
      <c r="H43" s="79"/>
      <c r="I43" s="45">
        <f t="shared" si="6"/>
        <v>3625</v>
      </c>
      <c r="J43" s="158"/>
      <c r="K43" s="159"/>
      <c r="L43" s="160">
        <f t="shared" si="7"/>
        <v>10884</v>
      </c>
      <c r="M43" s="46">
        <f t="shared" si="8"/>
        <v>38</v>
      </c>
      <c r="N43" s="43" t="str">
        <f>IF(AND(E43='Povolené hodnoty'!$B$4,F43=2),G43+J43,"")</f>
        <v/>
      </c>
      <c r="O43" s="45" t="str">
        <f>IF(AND(E43='Povolené hodnoty'!$B$4,F43=1),G43+J43,"")</f>
        <v/>
      </c>
      <c r="P43" s="43" t="str">
        <f>IF(AND(E43='Povolené hodnoty'!$B$4,F43=10),H43+K43,"")</f>
        <v/>
      </c>
      <c r="Q43" s="45" t="str">
        <f>IF(AND(E43='Povolené hodnoty'!$B$4,F43=9),H43+K43,"")</f>
        <v/>
      </c>
      <c r="R43" s="43" t="str">
        <f>IF(AND(E43&lt;&gt;'Povolené hodnoty'!$B$4,F43=2),G43+J43,"")</f>
        <v/>
      </c>
      <c r="S43" s="44" t="str">
        <f>IF(AND(E43&lt;&gt;'Povolené hodnoty'!$B$4,F43=3),G43+J43,"")</f>
        <v/>
      </c>
      <c r="T43" s="44" t="str">
        <f>IF(AND(E43&lt;&gt;'Povolené hodnoty'!$B$4,F43=4),G43+J43,"")</f>
        <v/>
      </c>
      <c r="U43" s="44" t="str">
        <f>IF(AND(E43&lt;&gt;'Povolené hodnoty'!$B$4,F43="5a"),G43-H43+J43-K43,"")</f>
        <v/>
      </c>
      <c r="V43" s="44" t="str">
        <f>IF(AND(E43&lt;&gt;'Povolené hodnoty'!$B$4,F43="5b"),G43-H43+J43-K43,"")</f>
        <v/>
      </c>
      <c r="W43" s="44" t="str">
        <f>IF(AND(E43&lt;&gt;'Povolené hodnoty'!$B$4,F43=6),G43+J43,"")</f>
        <v/>
      </c>
      <c r="X43" s="45" t="str">
        <f>IF(AND(E43&lt;&gt;'Povolené hodnoty'!$B$4,F43=7),G43+J43,"")</f>
        <v/>
      </c>
      <c r="Y43" s="43" t="str">
        <f>IF(AND(E43&lt;&gt;'Povolené hodnoty'!$B$4,F43=10),H43+K43,"")</f>
        <v/>
      </c>
      <c r="Z43" s="44" t="str">
        <f>IF(AND(E43&lt;&gt;'Povolené hodnoty'!$B$4,F43=11),H43+K43,"")</f>
        <v/>
      </c>
      <c r="AA43" s="44" t="str">
        <f>IF(AND(E43&lt;&gt;'Povolené hodnoty'!$B$4,F43=12),H43+K43,"")</f>
        <v/>
      </c>
      <c r="AB43" s="45" t="str">
        <f>IF(AND(E43&lt;&gt;'Povolené hodnoty'!$B$4,F43=13),H43+K43,"")</f>
        <v/>
      </c>
      <c r="AD43" s="19" t="b">
        <f t="shared" si="0"/>
        <v>0</v>
      </c>
      <c r="AE43" s="19" t="b">
        <f t="shared" si="5"/>
        <v>0</v>
      </c>
      <c r="AF43" s="19" t="b">
        <f>AND(E43&lt;&gt;'Povolené hodnoty'!$B$6,OR(SUM(G43,J43)&lt;&gt;SUM(N43:O43,R43:X43),SUM(H43,K43)&lt;&gt;SUM(P43:Q43,Y43:AB43),COUNT(G43:H43,J43:K43)&lt;&gt;COUNT(N43:AB43)))</f>
        <v>0</v>
      </c>
      <c r="AG43" s="19" t="b">
        <f>AND(E43='Povolené hodnoty'!$B$6,$AG$5)</f>
        <v>0</v>
      </c>
    </row>
    <row r="44" spans="1:33" x14ac:dyDescent="0.2">
      <c r="A44" s="81">
        <f t="shared" si="1"/>
        <v>39</v>
      </c>
      <c r="B44" s="85"/>
      <c r="C44" s="86"/>
      <c r="D44" s="75"/>
      <c r="E44" s="76"/>
      <c r="F44" s="77"/>
      <c r="G44" s="78"/>
      <c r="H44" s="79"/>
      <c r="I44" s="45">
        <f t="shared" si="6"/>
        <v>3625</v>
      </c>
      <c r="J44" s="158"/>
      <c r="K44" s="159"/>
      <c r="L44" s="160">
        <f t="shared" si="7"/>
        <v>10884</v>
      </c>
      <c r="M44" s="46">
        <f t="shared" si="8"/>
        <v>39</v>
      </c>
      <c r="N44" s="43" t="str">
        <f>IF(AND(E44='Povolené hodnoty'!$B$4,F44=2),G44+J44,"")</f>
        <v/>
      </c>
      <c r="O44" s="45" t="str">
        <f>IF(AND(E44='Povolené hodnoty'!$B$4,F44=1),G44+J44,"")</f>
        <v/>
      </c>
      <c r="P44" s="43" t="str">
        <f>IF(AND(E44='Povolené hodnoty'!$B$4,F44=10),H44+K44,"")</f>
        <v/>
      </c>
      <c r="Q44" s="45" t="str">
        <f>IF(AND(E44='Povolené hodnoty'!$B$4,F44=9),H44+K44,"")</f>
        <v/>
      </c>
      <c r="R44" s="43" t="str">
        <f>IF(AND(E44&lt;&gt;'Povolené hodnoty'!$B$4,F44=2),G44+J44,"")</f>
        <v/>
      </c>
      <c r="S44" s="44" t="str">
        <f>IF(AND(E44&lt;&gt;'Povolené hodnoty'!$B$4,F44=3),G44+J44,"")</f>
        <v/>
      </c>
      <c r="T44" s="44" t="str">
        <f>IF(AND(E44&lt;&gt;'Povolené hodnoty'!$B$4,F44=4),G44+J44,"")</f>
        <v/>
      </c>
      <c r="U44" s="44" t="str">
        <f>IF(AND(E44&lt;&gt;'Povolené hodnoty'!$B$4,F44="5a"),G44-H44+J44-K44,"")</f>
        <v/>
      </c>
      <c r="V44" s="44" t="str">
        <f>IF(AND(E44&lt;&gt;'Povolené hodnoty'!$B$4,F44="5b"),G44-H44+J44-K44,"")</f>
        <v/>
      </c>
      <c r="W44" s="44" t="str">
        <f>IF(AND(E44&lt;&gt;'Povolené hodnoty'!$B$4,F44=6),G44+J44,"")</f>
        <v/>
      </c>
      <c r="X44" s="45" t="str">
        <f>IF(AND(E44&lt;&gt;'Povolené hodnoty'!$B$4,F44=7),G44+J44,"")</f>
        <v/>
      </c>
      <c r="Y44" s="43" t="str">
        <f>IF(AND(E44&lt;&gt;'Povolené hodnoty'!$B$4,F44=10),H44+K44,"")</f>
        <v/>
      </c>
      <c r="Z44" s="44" t="str">
        <f>IF(AND(E44&lt;&gt;'Povolené hodnoty'!$B$4,F44=11),H44+K44,"")</f>
        <v/>
      </c>
      <c r="AA44" s="44" t="str">
        <f>IF(AND(E44&lt;&gt;'Povolené hodnoty'!$B$4,F44=12),H44+K44,"")</f>
        <v/>
      </c>
      <c r="AB44" s="45" t="str">
        <f>IF(AND(E44&lt;&gt;'Povolené hodnoty'!$B$4,F44=13),H44+K44,"")</f>
        <v/>
      </c>
      <c r="AD44" s="19" t="b">
        <f t="shared" si="0"/>
        <v>0</v>
      </c>
      <c r="AE44" s="19" t="b">
        <f t="shared" si="5"/>
        <v>0</v>
      </c>
      <c r="AF44" s="19" t="b">
        <f>AND(E44&lt;&gt;'Povolené hodnoty'!$B$6,OR(SUM(G44,J44)&lt;&gt;SUM(N44:O44,R44:X44),SUM(H44,K44)&lt;&gt;SUM(P44:Q44,Y44:AB44),COUNT(G44:H44,J44:K44)&lt;&gt;COUNT(N44:AB44)))</f>
        <v>0</v>
      </c>
      <c r="AG44" s="19" t="b">
        <f>AND(E44='Povolené hodnoty'!$B$6,$AG$5)</f>
        <v>0</v>
      </c>
    </row>
    <row r="45" spans="1:33" x14ac:dyDescent="0.2">
      <c r="A45" s="81">
        <f t="shared" si="1"/>
        <v>40</v>
      </c>
      <c r="B45" s="85"/>
      <c r="C45" s="86"/>
      <c r="D45" s="75"/>
      <c r="E45" s="76"/>
      <c r="F45" s="77"/>
      <c r="G45" s="78"/>
      <c r="H45" s="79"/>
      <c r="I45" s="45">
        <f t="shared" ref="I45:I108" si="9">I44+G45-H45</f>
        <v>3625</v>
      </c>
      <c r="J45" s="158"/>
      <c r="K45" s="159"/>
      <c r="L45" s="160">
        <f t="shared" ref="L45:L108" si="10">L44+J45-K45</f>
        <v>10884</v>
      </c>
      <c r="M45" s="46">
        <f t="shared" ref="M45:M108" si="11">A45</f>
        <v>40</v>
      </c>
      <c r="N45" s="43" t="str">
        <f>IF(AND(E45='Povolené hodnoty'!$B$4,F45=2),G45+J45,"")</f>
        <v/>
      </c>
      <c r="O45" s="45" t="str">
        <f>IF(AND(E45='Povolené hodnoty'!$B$4,F45=1),G45+J45,"")</f>
        <v/>
      </c>
      <c r="P45" s="43" t="str">
        <f>IF(AND(E45='Povolené hodnoty'!$B$4,F45=10),H45+K45,"")</f>
        <v/>
      </c>
      <c r="Q45" s="45" t="str">
        <f>IF(AND(E45='Povolené hodnoty'!$B$4,F45=9),H45+K45,"")</f>
        <v/>
      </c>
      <c r="R45" s="43" t="str">
        <f>IF(AND(E45&lt;&gt;'Povolené hodnoty'!$B$4,F45=2),G45+J45,"")</f>
        <v/>
      </c>
      <c r="S45" s="44" t="str">
        <f>IF(AND(E45&lt;&gt;'Povolené hodnoty'!$B$4,F45=3),G45+J45,"")</f>
        <v/>
      </c>
      <c r="T45" s="44" t="str">
        <f>IF(AND(E45&lt;&gt;'Povolené hodnoty'!$B$4,F45=4),G45+J45,"")</f>
        <v/>
      </c>
      <c r="U45" s="44" t="str">
        <f>IF(AND(E45&lt;&gt;'Povolené hodnoty'!$B$4,F45="5a"),G45-H45+J45-K45,"")</f>
        <v/>
      </c>
      <c r="V45" s="44" t="str">
        <f>IF(AND(E45&lt;&gt;'Povolené hodnoty'!$B$4,F45="5b"),G45-H45+J45-K45,"")</f>
        <v/>
      </c>
      <c r="W45" s="44" t="str">
        <f>IF(AND(E45&lt;&gt;'Povolené hodnoty'!$B$4,F45=6),G45+J45,"")</f>
        <v/>
      </c>
      <c r="X45" s="45" t="str">
        <f>IF(AND(E45&lt;&gt;'Povolené hodnoty'!$B$4,F45=7),G45+J45,"")</f>
        <v/>
      </c>
      <c r="Y45" s="43" t="str">
        <f>IF(AND(E45&lt;&gt;'Povolené hodnoty'!$B$4,F45=10),H45+K45,"")</f>
        <v/>
      </c>
      <c r="Z45" s="44" t="str">
        <f>IF(AND(E45&lt;&gt;'Povolené hodnoty'!$B$4,F45=11),H45+K45,"")</f>
        <v/>
      </c>
      <c r="AA45" s="44" t="str">
        <f>IF(AND(E45&lt;&gt;'Povolené hodnoty'!$B$4,F45=12),H45+K45,"")</f>
        <v/>
      </c>
      <c r="AB45" s="45" t="str">
        <f>IF(AND(E45&lt;&gt;'Povolené hodnoty'!$B$4,F45=13),H45+K45,"")</f>
        <v/>
      </c>
      <c r="AD45" s="19" t="b">
        <f t="shared" ref="AD45:AD108" si="12">OR(AE45:AG45)</f>
        <v>0</v>
      </c>
      <c r="AE45" s="19" t="b">
        <f t="shared" ref="AE45:AE108" si="13">COUNT(G45:H45,J45:K45)&gt;1</f>
        <v>0</v>
      </c>
      <c r="AF45" s="19" t="b">
        <f>AND(E45&lt;&gt;'Povolené hodnoty'!$B$6,OR(SUM(G45,J45)&lt;&gt;SUM(N45:O45,R45:X45),SUM(H45,K45)&lt;&gt;SUM(P45:Q45,Y45:AB45),COUNT(G45:H45,J45:K45)&lt;&gt;COUNT(N45:AB45)))</f>
        <v>0</v>
      </c>
      <c r="AG45" s="19" t="b">
        <f>AND(E45='Povolené hodnoty'!$B$6,$AG$5)</f>
        <v>0</v>
      </c>
    </row>
    <row r="46" spans="1:33" x14ac:dyDescent="0.2">
      <c r="A46" s="81">
        <f t="shared" si="1"/>
        <v>41</v>
      </c>
      <c r="B46" s="85"/>
      <c r="C46" s="86"/>
      <c r="D46" s="75"/>
      <c r="E46" s="76"/>
      <c r="F46" s="77"/>
      <c r="G46" s="78"/>
      <c r="H46" s="79"/>
      <c r="I46" s="45">
        <f t="shared" si="9"/>
        <v>3625</v>
      </c>
      <c r="J46" s="158"/>
      <c r="K46" s="159"/>
      <c r="L46" s="160">
        <f t="shared" si="10"/>
        <v>10884</v>
      </c>
      <c r="M46" s="46">
        <f t="shared" si="11"/>
        <v>41</v>
      </c>
      <c r="N46" s="43" t="str">
        <f>IF(AND(E46='Povolené hodnoty'!$B$4,F46=2),G46+J46,"")</f>
        <v/>
      </c>
      <c r="O46" s="45" t="str">
        <f>IF(AND(E46='Povolené hodnoty'!$B$4,F46=1),G46+J46,"")</f>
        <v/>
      </c>
      <c r="P46" s="43" t="str">
        <f>IF(AND(E46='Povolené hodnoty'!$B$4,F46=10),H46+K46,"")</f>
        <v/>
      </c>
      <c r="Q46" s="45" t="str">
        <f>IF(AND(E46='Povolené hodnoty'!$B$4,F46=9),H46+K46,"")</f>
        <v/>
      </c>
      <c r="R46" s="43" t="str">
        <f>IF(AND(E46&lt;&gt;'Povolené hodnoty'!$B$4,F46=2),G46+J46,"")</f>
        <v/>
      </c>
      <c r="S46" s="44" t="str">
        <f>IF(AND(E46&lt;&gt;'Povolené hodnoty'!$B$4,F46=3),G46+J46,"")</f>
        <v/>
      </c>
      <c r="T46" s="44" t="str">
        <f>IF(AND(E46&lt;&gt;'Povolené hodnoty'!$B$4,F46=4),G46+J46,"")</f>
        <v/>
      </c>
      <c r="U46" s="44" t="str">
        <f>IF(AND(E46&lt;&gt;'Povolené hodnoty'!$B$4,F46="5a"),G46-H46+J46-K46,"")</f>
        <v/>
      </c>
      <c r="V46" s="44" t="str">
        <f>IF(AND(E46&lt;&gt;'Povolené hodnoty'!$B$4,F46="5b"),G46-H46+J46-K46,"")</f>
        <v/>
      </c>
      <c r="W46" s="44" t="str">
        <f>IF(AND(E46&lt;&gt;'Povolené hodnoty'!$B$4,F46=6),G46+J46,"")</f>
        <v/>
      </c>
      <c r="X46" s="45" t="str">
        <f>IF(AND(E46&lt;&gt;'Povolené hodnoty'!$B$4,F46=7),G46+J46,"")</f>
        <v/>
      </c>
      <c r="Y46" s="43" t="str">
        <f>IF(AND(E46&lt;&gt;'Povolené hodnoty'!$B$4,F46=10),H46+K46,"")</f>
        <v/>
      </c>
      <c r="Z46" s="44" t="str">
        <f>IF(AND(E46&lt;&gt;'Povolené hodnoty'!$B$4,F46=11),H46+K46,"")</f>
        <v/>
      </c>
      <c r="AA46" s="44" t="str">
        <f>IF(AND(E46&lt;&gt;'Povolené hodnoty'!$B$4,F46=12),H46+K46,"")</f>
        <v/>
      </c>
      <c r="AB46" s="45" t="str">
        <f>IF(AND(E46&lt;&gt;'Povolené hodnoty'!$B$4,F46=13),H46+K46,"")</f>
        <v/>
      </c>
      <c r="AD46" s="19" t="b">
        <f t="shared" si="12"/>
        <v>0</v>
      </c>
      <c r="AE46" s="19" t="b">
        <f t="shared" si="13"/>
        <v>0</v>
      </c>
      <c r="AF46" s="19" t="b">
        <f>AND(E46&lt;&gt;'Povolené hodnoty'!$B$6,OR(SUM(G46,J46)&lt;&gt;SUM(N46:O46,R46:X46),SUM(H46,K46)&lt;&gt;SUM(P46:Q46,Y46:AB46),COUNT(G46:H46,J46:K46)&lt;&gt;COUNT(N46:AB46)))</f>
        <v>0</v>
      </c>
      <c r="AG46" s="19" t="b">
        <f>AND(E46='Povolené hodnoty'!$B$6,$AG$5)</f>
        <v>0</v>
      </c>
    </row>
    <row r="47" spans="1:33" x14ac:dyDescent="0.2">
      <c r="A47" s="81">
        <f t="shared" si="1"/>
        <v>42</v>
      </c>
      <c r="B47" s="85"/>
      <c r="C47" s="86"/>
      <c r="D47" s="75"/>
      <c r="E47" s="76"/>
      <c r="F47" s="77"/>
      <c r="G47" s="78"/>
      <c r="H47" s="79"/>
      <c r="I47" s="45">
        <f t="shared" si="9"/>
        <v>3625</v>
      </c>
      <c r="J47" s="158"/>
      <c r="K47" s="159"/>
      <c r="L47" s="160">
        <f t="shared" si="10"/>
        <v>10884</v>
      </c>
      <c r="M47" s="46">
        <f t="shared" si="11"/>
        <v>42</v>
      </c>
      <c r="N47" s="43" t="str">
        <f>IF(AND(E47='Povolené hodnoty'!$B$4,F47=2),G47+J47,"")</f>
        <v/>
      </c>
      <c r="O47" s="45" t="str">
        <f>IF(AND(E47='Povolené hodnoty'!$B$4,F47=1),G47+J47,"")</f>
        <v/>
      </c>
      <c r="P47" s="43" t="str">
        <f>IF(AND(E47='Povolené hodnoty'!$B$4,F47=10),H47+K47,"")</f>
        <v/>
      </c>
      <c r="Q47" s="45" t="str">
        <f>IF(AND(E47='Povolené hodnoty'!$B$4,F47=9),H47+K47,"")</f>
        <v/>
      </c>
      <c r="R47" s="43" t="str">
        <f>IF(AND(E47&lt;&gt;'Povolené hodnoty'!$B$4,F47=2),G47+J47,"")</f>
        <v/>
      </c>
      <c r="S47" s="44" t="str">
        <f>IF(AND(E47&lt;&gt;'Povolené hodnoty'!$B$4,F47=3),G47+J47,"")</f>
        <v/>
      </c>
      <c r="T47" s="44" t="str">
        <f>IF(AND(E47&lt;&gt;'Povolené hodnoty'!$B$4,F47=4),G47+J47,"")</f>
        <v/>
      </c>
      <c r="U47" s="44" t="str">
        <f>IF(AND(E47&lt;&gt;'Povolené hodnoty'!$B$4,F47="5a"),G47-H47+J47-K47,"")</f>
        <v/>
      </c>
      <c r="V47" s="44" t="str">
        <f>IF(AND(E47&lt;&gt;'Povolené hodnoty'!$B$4,F47="5b"),G47-H47+J47-K47,"")</f>
        <v/>
      </c>
      <c r="W47" s="44" t="str">
        <f>IF(AND(E47&lt;&gt;'Povolené hodnoty'!$B$4,F47=6),G47+J47,"")</f>
        <v/>
      </c>
      <c r="X47" s="45" t="str">
        <f>IF(AND(E47&lt;&gt;'Povolené hodnoty'!$B$4,F47=7),G47+J47,"")</f>
        <v/>
      </c>
      <c r="Y47" s="43" t="str">
        <f>IF(AND(E47&lt;&gt;'Povolené hodnoty'!$B$4,F47=10),H47+K47,"")</f>
        <v/>
      </c>
      <c r="Z47" s="44" t="str">
        <f>IF(AND(E47&lt;&gt;'Povolené hodnoty'!$B$4,F47=11),H47+K47,"")</f>
        <v/>
      </c>
      <c r="AA47" s="44" t="str">
        <f>IF(AND(E47&lt;&gt;'Povolené hodnoty'!$B$4,F47=12),H47+K47,"")</f>
        <v/>
      </c>
      <c r="AB47" s="45" t="str">
        <f>IF(AND(E47&lt;&gt;'Povolené hodnoty'!$B$4,F47=13),H47+K47,"")</f>
        <v/>
      </c>
      <c r="AD47" s="19" t="b">
        <f t="shared" si="12"/>
        <v>0</v>
      </c>
      <c r="AE47" s="19" t="b">
        <f t="shared" si="13"/>
        <v>0</v>
      </c>
      <c r="AF47" s="19" t="b">
        <f>AND(E47&lt;&gt;'Povolené hodnoty'!$B$6,OR(SUM(G47,J47)&lt;&gt;SUM(N47:O47,R47:X47),SUM(H47,K47)&lt;&gt;SUM(P47:Q47,Y47:AB47),COUNT(G47:H47,J47:K47)&lt;&gt;COUNT(N47:AB47)))</f>
        <v>0</v>
      </c>
      <c r="AG47" s="19" t="b">
        <f>AND(E47='Povolené hodnoty'!$B$6,$AG$5)</f>
        <v>0</v>
      </c>
    </row>
    <row r="48" spans="1:33" x14ac:dyDescent="0.2">
      <c r="A48" s="81">
        <f t="shared" si="1"/>
        <v>43</v>
      </c>
      <c r="B48" s="85"/>
      <c r="C48" s="86"/>
      <c r="D48" s="75"/>
      <c r="E48" s="76"/>
      <c r="F48" s="77"/>
      <c r="G48" s="78"/>
      <c r="H48" s="79"/>
      <c r="I48" s="45">
        <f t="shared" si="9"/>
        <v>3625</v>
      </c>
      <c r="J48" s="158"/>
      <c r="K48" s="159"/>
      <c r="L48" s="160">
        <f t="shared" si="10"/>
        <v>10884</v>
      </c>
      <c r="M48" s="46">
        <f t="shared" si="11"/>
        <v>43</v>
      </c>
      <c r="N48" s="43" t="str">
        <f>IF(AND(E48='Povolené hodnoty'!$B$4,F48=2),G48+J48,"")</f>
        <v/>
      </c>
      <c r="O48" s="45" t="str">
        <f>IF(AND(E48='Povolené hodnoty'!$B$4,F48=1),G48+J48,"")</f>
        <v/>
      </c>
      <c r="P48" s="43" t="str">
        <f>IF(AND(E48='Povolené hodnoty'!$B$4,F48=10),H48+K48,"")</f>
        <v/>
      </c>
      <c r="Q48" s="45" t="str">
        <f>IF(AND(E48='Povolené hodnoty'!$B$4,F48=9),H48+K48,"")</f>
        <v/>
      </c>
      <c r="R48" s="43" t="str">
        <f>IF(AND(E48&lt;&gt;'Povolené hodnoty'!$B$4,F48=2),G48+J48,"")</f>
        <v/>
      </c>
      <c r="S48" s="44" t="str">
        <f>IF(AND(E48&lt;&gt;'Povolené hodnoty'!$B$4,F48=3),G48+J48,"")</f>
        <v/>
      </c>
      <c r="T48" s="44" t="str">
        <f>IF(AND(E48&lt;&gt;'Povolené hodnoty'!$B$4,F48=4),G48+J48,"")</f>
        <v/>
      </c>
      <c r="U48" s="44" t="str">
        <f>IF(AND(E48&lt;&gt;'Povolené hodnoty'!$B$4,F48="5a"),G48-H48+J48-K48,"")</f>
        <v/>
      </c>
      <c r="V48" s="44" t="str">
        <f>IF(AND(E48&lt;&gt;'Povolené hodnoty'!$B$4,F48="5b"),G48-H48+J48-K48,"")</f>
        <v/>
      </c>
      <c r="W48" s="44" t="str">
        <f>IF(AND(E48&lt;&gt;'Povolené hodnoty'!$B$4,F48=6),G48+J48,"")</f>
        <v/>
      </c>
      <c r="X48" s="45" t="str">
        <f>IF(AND(E48&lt;&gt;'Povolené hodnoty'!$B$4,F48=7),G48+J48,"")</f>
        <v/>
      </c>
      <c r="Y48" s="43" t="str">
        <f>IF(AND(E48&lt;&gt;'Povolené hodnoty'!$B$4,F48=10),H48+K48,"")</f>
        <v/>
      </c>
      <c r="Z48" s="44" t="str">
        <f>IF(AND(E48&lt;&gt;'Povolené hodnoty'!$B$4,F48=11),H48+K48,"")</f>
        <v/>
      </c>
      <c r="AA48" s="44" t="str">
        <f>IF(AND(E48&lt;&gt;'Povolené hodnoty'!$B$4,F48=12),H48+K48,"")</f>
        <v/>
      </c>
      <c r="AB48" s="45" t="str">
        <f>IF(AND(E48&lt;&gt;'Povolené hodnoty'!$B$4,F48=13),H48+K48,"")</f>
        <v/>
      </c>
      <c r="AD48" s="19" t="b">
        <f t="shared" si="12"/>
        <v>0</v>
      </c>
      <c r="AE48" s="19" t="b">
        <f t="shared" si="13"/>
        <v>0</v>
      </c>
      <c r="AF48" s="19" t="b">
        <f>AND(E48&lt;&gt;'Povolené hodnoty'!$B$6,OR(SUM(G48,J48)&lt;&gt;SUM(N48:O48,R48:X48),SUM(H48,K48)&lt;&gt;SUM(P48:Q48,Y48:AB48),COUNT(G48:H48,J48:K48)&lt;&gt;COUNT(N48:AB48)))</f>
        <v>0</v>
      </c>
      <c r="AG48" s="19" t="b">
        <f>AND(E48='Povolené hodnoty'!$B$6,$AG$5)</f>
        <v>0</v>
      </c>
    </row>
    <row r="49" spans="1:33" x14ac:dyDescent="0.2">
      <c r="A49" s="81">
        <f t="shared" si="1"/>
        <v>44</v>
      </c>
      <c r="B49" s="85"/>
      <c r="C49" s="86"/>
      <c r="D49" s="75"/>
      <c r="E49" s="76"/>
      <c r="F49" s="77"/>
      <c r="G49" s="78"/>
      <c r="H49" s="79"/>
      <c r="I49" s="45">
        <f t="shared" si="9"/>
        <v>3625</v>
      </c>
      <c r="J49" s="158"/>
      <c r="K49" s="159"/>
      <c r="L49" s="160">
        <f t="shared" si="10"/>
        <v>10884</v>
      </c>
      <c r="M49" s="46">
        <f t="shared" si="11"/>
        <v>44</v>
      </c>
      <c r="N49" s="43" t="str">
        <f>IF(AND(E49='Povolené hodnoty'!$B$4,F49=2),G49+J49,"")</f>
        <v/>
      </c>
      <c r="O49" s="45" t="str">
        <f>IF(AND(E49='Povolené hodnoty'!$B$4,F49=1),G49+J49,"")</f>
        <v/>
      </c>
      <c r="P49" s="43" t="str">
        <f>IF(AND(E49='Povolené hodnoty'!$B$4,F49=10),H49+K49,"")</f>
        <v/>
      </c>
      <c r="Q49" s="45" t="str">
        <f>IF(AND(E49='Povolené hodnoty'!$B$4,F49=9),H49+K49,"")</f>
        <v/>
      </c>
      <c r="R49" s="43" t="str">
        <f>IF(AND(E49&lt;&gt;'Povolené hodnoty'!$B$4,F49=2),G49+J49,"")</f>
        <v/>
      </c>
      <c r="S49" s="44" t="str">
        <f>IF(AND(E49&lt;&gt;'Povolené hodnoty'!$B$4,F49=3),G49+J49,"")</f>
        <v/>
      </c>
      <c r="T49" s="44" t="str">
        <f>IF(AND(E49&lt;&gt;'Povolené hodnoty'!$B$4,F49=4),G49+J49,"")</f>
        <v/>
      </c>
      <c r="U49" s="44" t="str">
        <f>IF(AND(E49&lt;&gt;'Povolené hodnoty'!$B$4,F49="5a"),G49-H49+J49-K49,"")</f>
        <v/>
      </c>
      <c r="V49" s="44" t="str">
        <f>IF(AND(E49&lt;&gt;'Povolené hodnoty'!$B$4,F49="5b"),G49-H49+J49-K49,"")</f>
        <v/>
      </c>
      <c r="W49" s="44" t="str">
        <f>IF(AND(E49&lt;&gt;'Povolené hodnoty'!$B$4,F49=6),G49+J49,"")</f>
        <v/>
      </c>
      <c r="X49" s="45" t="str">
        <f>IF(AND(E49&lt;&gt;'Povolené hodnoty'!$B$4,F49=7),G49+J49,"")</f>
        <v/>
      </c>
      <c r="Y49" s="43" t="str">
        <f>IF(AND(E49&lt;&gt;'Povolené hodnoty'!$B$4,F49=10),H49+K49,"")</f>
        <v/>
      </c>
      <c r="Z49" s="44" t="str">
        <f>IF(AND(E49&lt;&gt;'Povolené hodnoty'!$B$4,F49=11),H49+K49,"")</f>
        <v/>
      </c>
      <c r="AA49" s="44" t="str">
        <f>IF(AND(E49&lt;&gt;'Povolené hodnoty'!$B$4,F49=12),H49+K49,"")</f>
        <v/>
      </c>
      <c r="AB49" s="45" t="str">
        <f>IF(AND(E49&lt;&gt;'Povolené hodnoty'!$B$4,F49=13),H49+K49,"")</f>
        <v/>
      </c>
      <c r="AD49" s="19" t="b">
        <f t="shared" si="12"/>
        <v>0</v>
      </c>
      <c r="AE49" s="19" t="b">
        <f t="shared" si="13"/>
        <v>0</v>
      </c>
      <c r="AF49" s="19" t="b">
        <f>AND(E49&lt;&gt;'Povolené hodnoty'!$B$6,OR(SUM(G49,J49)&lt;&gt;SUM(N49:O49,R49:X49),SUM(H49,K49)&lt;&gt;SUM(P49:Q49,Y49:AB49),COUNT(G49:H49,J49:K49)&lt;&gt;COUNT(N49:AB49)))</f>
        <v>0</v>
      </c>
      <c r="AG49" s="19" t="b">
        <f>AND(E49='Povolené hodnoty'!$B$6,$AG$5)</f>
        <v>0</v>
      </c>
    </row>
    <row r="50" spans="1:33" x14ac:dyDescent="0.2">
      <c r="A50" s="81">
        <f t="shared" si="1"/>
        <v>45</v>
      </c>
      <c r="B50" s="85"/>
      <c r="C50" s="86"/>
      <c r="D50" s="75"/>
      <c r="E50" s="76"/>
      <c r="F50" s="77"/>
      <c r="G50" s="78"/>
      <c r="H50" s="79"/>
      <c r="I50" s="45">
        <f t="shared" si="9"/>
        <v>3625</v>
      </c>
      <c r="J50" s="158"/>
      <c r="K50" s="159"/>
      <c r="L50" s="160">
        <f t="shared" si="10"/>
        <v>10884</v>
      </c>
      <c r="M50" s="46">
        <f t="shared" si="11"/>
        <v>45</v>
      </c>
      <c r="N50" s="43" t="str">
        <f>IF(AND(E50='Povolené hodnoty'!$B$4,F50=2),G50+J50,"")</f>
        <v/>
      </c>
      <c r="O50" s="45" t="str">
        <f>IF(AND(E50='Povolené hodnoty'!$B$4,F50=1),G50+J50,"")</f>
        <v/>
      </c>
      <c r="P50" s="43" t="str">
        <f>IF(AND(E50='Povolené hodnoty'!$B$4,F50=10),H50+K50,"")</f>
        <v/>
      </c>
      <c r="Q50" s="45" t="str">
        <f>IF(AND(E50='Povolené hodnoty'!$B$4,F50=9),H50+K50,"")</f>
        <v/>
      </c>
      <c r="R50" s="43" t="str">
        <f>IF(AND(E50&lt;&gt;'Povolené hodnoty'!$B$4,F50=2),G50+J50,"")</f>
        <v/>
      </c>
      <c r="S50" s="44" t="str">
        <f>IF(AND(E50&lt;&gt;'Povolené hodnoty'!$B$4,F50=3),G50+J50,"")</f>
        <v/>
      </c>
      <c r="T50" s="44" t="str">
        <f>IF(AND(E50&lt;&gt;'Povolené hodnoty'!$B$4,F50=4),G50+J50,"")</f>
        <v/>
      </c>
      <c r="U50" s="44" t="str">
        <f>IF(AND(E50&lt;&gt;'Povolené hodnoty'!$B$4,F50="5a"),G50-H50+J50-K50,"")</f>
        <v/>
      </c>
      <c r="V50" s="44" t="str">
        <f>IF(AND(E50&lt;&gt;'Povolené hodnoty'!$B$4,F50="5b"),G50-H50+J50-K50,"")</f>
        <v/>
      </c>
      <c r="W50" s="44" t="str">
        <f>IF(AND(E50&lt;&gt;'Povolené hodnoty'!$B$4,F50=6),G50+J50,"")</f>
        <v/>
      </c>
      <c r="X50" s="45" t="str">
        <f>IF(AND(E50&lt;&gt;'Povolené hodnoty'!$B$4,F50=7),G50+J50,"")</f>
        <v/>
      </c>
      <c r="Y50" s="43" t="str">
        <f>IF(AND(E50&lt;&gt;'Povolené hodnoty'!$B$4,F50=10),H50+K50,"")</f>
        <v/>
      </c>
      <c r="Z50" s="44" t="str">
        <f>IF(AND(E50&lt;&gt;'Povolené hodnoty'!$B$4,F50=11),H50+K50,"")</f>
        <v/>
      </c>
      <c r="AA50" s="44" t="str">
        <f>IF(AND(E50&lt;&gt;'Povolené hodnoty'!$B$4,F50=12),H50+K50,"")</f>
        <v/>
      </c>
      <c r="AB50" s="45" t="str">
        <f>IF(AND(E50&lt;&gt;'Povolené hodnoty'!$B$4,F50=13),H50+K50,"")</f>
        <v/>
      </c>
      <c r="AD50" s="19" t="b">
        <f t="shared" si="12"/>
        <v>0</v>
      </c>
      <c r="AE50" s="19" t="b">
        <f t="shared" si="13"/>
        <v>0</v>
      </c>
      <c r="AF50" s="19" t="b">
        <f>AND(E50&lt;&gt;'Povolené hodnoty'!$B$6,OR(SUM(G50,J50)&lt;&gt;SUM(N50:O50,R50:X50),SUM(H50,K50)&lt;&gt;SUM(P50:Q50,Y50:AB50),COUNT(G50:H50,J50:K50)&lt;&gt;COUNT(N50:AB50)))</f>
        <v>0</v>
      </c>
      <c r="AG50" s="19" t="b">
        <f>AND(E50='Povolené hodnoty'!$B$6,$AG$5)</f>
        <v>0</v>
      </c>
    </row>
    <row r="51" spans="1:33" x14ac:dyDescent="0.2">
      <c r="A51" s="81">
        <f t="shared" si="1"/>
        <v>46</v>
      </c>
      <c r="B51" s="85"/>
      <c r="C51" s="86"/>
      <c r="D51" s="75"/>
      <c r="E51" s="76"/>
      <c r="F51" s="77"/>
      <c r="G51" s="78"/>
      <c r="H51" s="79"/>
      <c r="I51" s="45">
        <f t="shared" si="9"/>
        <v>3625</v>
      </c>
      <c r="J51" s="158"/>
      <c r="K51" s="159"/>
      <c r="L51" s="160">
        <f t="shared" si="10"/>
        <v>10884</v>
      </c>
      <c r="M51" s="46">
        <f t="shared" si="11"/>
        <v>46</v>
      </c>
      <c r="N51" s="43" t="str">
        <f>IF(AND(E51='Povolené hodnoty'!$B$4,F51=2),G51+J51,"")</f>
        <v/>
      </c>
      <c r="O51" s="45" t="str">
        <f>IF(AND(E51='Povolené hodnoty'!$B$4,F51=1),G51+J51,"")</f>
        <v/>
      </c>
      <c r="P51" s="43" t="str">
        <f>IF(AND(E51='Povolené hodnoty'!$B$4,F51=10),H51+K51,"")</f>
        <v/>
      </c>
      <c r="Q51" s="45" t="str">
        <f>IF(AND(E51='Povolené hodnoty'!$B$4,F51=9),H51+K51,"")</f>
        <v/>
      </c>
      <c r="R51" s="43" t="str">
        <f>IF(AND(E51&lt;&gt;'Povolené hodnoty'!$B$4,F51=2),G51+J51,"")</f>
        <v/>
      </c>
      <c r="S51" s="44" t="str">
        <f>IF(AND(E51&lt;&gt;'Povolené hodnoty'!$B$4,F51=3),G51+J51,"")</f>
        <v/>
      </c>
      <c r="T51" s="44" t="str">
        <f>IF(AND(E51&lt;&gt;'Povolené hodnoty'!$B$4,F51=4),G51+J51,"")</f>
        <v/>
      </c>
      <c r="U51" s="44" t="str">
        <f>IF(AND(E51&lt;&gt;'Povolené hodnoty'!$B$4,F51="5a"),G51-H51+J51-K51,"")</f>
        <v/>
      </c>
      <c r="V51" s="44" t="str">
        <f>IF(AND(E51&lt;&gt;'Povolené hodnoty'!$B$4,F51="5b"),G51-H51+J51-K51,"")</f>
        <v/>
      </c>
      <c r="W51" s="44" t="str">
        <f>IF(AND(E51&lt;&gt;'Povolené hodnoty'!$B$4,F51=6),G51+J51,"")</f>
        <v/>
      </c>
      <c r="X51" s="45" t="str">
        <f>IF(AND(E51&lt;&gt;'Povolené hodnoty'!$B$4,F51=7),G51+J51,"")</f>
        <v/>
      </c>
      <c r="Y51" s="43" t="str">
        <f>IF(AND(E51&lt;&gt;'Povolené hodnoty'!$B$4,F51=10),H51+K51,"")</f>
        <v/>
      </c>
      <c r="Z51" s="44" t="str">
        <f>IF(AND(E51&lt;&gt;'Povolené hodnoty'!$B$4,F51=11),H51+K51,"")</f>
        <v/>
      </c>
      <c r="AA51" s="44" t="str">
        <f>IF(AND(E51&lt;&gt;'Povolené hodnoty'!$B$4,F51=12),H51+K51,"")</f>
        <v/>
      </c>
      <c r="AB51" s="45" t="str">
        <f>IF(AND(E51&lt;&gt;'Povolené hodnoty'!$B$4,F51=13),H51+K51,"")</f>
        <v/>
      </c>
      <c r="AD51" s="19" t="b">
        <f t="shared" si="12"/>
        <v>0</v>
      </c>
      <c r="AE51" s="19" t="b">
        <f t="shared" si="13"/>
        <v>0</v>
      </c>
      <c r="AF51" s="19" t="b">
        <f>AND(E51&lt;&gt;'Povolené hodnoty'!$B$6,OR(SUM(G51,J51)&lt;&gt;SUM(N51:O51,R51:X51),SUM(H51,K51)&lt;&gt;SUM(P51:Q51,Y51:AB51),COUNT(G51:H51,J51:K51)&lt;&gt;COUNT(N51:AB51)))</f>
        <v>0</v>
      </c>
      <c r="AG51" s="19" t="b">
        <f>AND(E51='Povolené hodnoty'!$B$6,$AG$5)</f>
        <v>0</v>
      </c>
    </row>
    <row r="52" spans="1:33" x14ac:dyDescent="0.2">
      <c r="A52" s="81">
        <f t="shared" si="1"/>
        <v>47</v>
      </c>
      <c r="B52" s="85"/>
      <c r="C52" s="86"/>
      <c r="D52" s="75"/>
      <c r="E52" s="76"/>
      <c r="F52" s="77"/>
      <c r="G52" s="78"/>
      <c r="H52" s="79"/>
      <c r="I52" s="45">
        <f t="shared" si="9"/>
        <v>3625</v>
      </c>
      <c r="J52" s="158"/>
      <c r="K52" s="159"/>
      <c r="L52" s="160">
        <f t="shared" si="10"/>
        <v>10884</v>
      </c>
      <c r="M52" s="46">
        <f t="shared" si="11"/>
        <v>47</v>
      </c>
      <c r="N52" s="43" t="str">
        <f>IF(AND(E52='Povolené hodnoty'!$B$4,F52=2),G52+J52,"")</f>
        <v/>
      </c>
      <c r="O52" s="45" t="str">
        <f>IF(AND(E52='Povolené hodnoty'!$B$4,F52=1),G52+J52,"")</f>
        <v/>
      </c>
      <c r="P52" s="43" t="str">
        <f>IF(AND(E52='Povolené hodnoty'!$B$4,F52=10),H52+K52,"")</f>
        <v/>
      </c>
      <c r="Q52" s="45" t="str">
        <f>IF(AND(E52='Povolené hodnoty'!$B$4,F52=9),H52+K52,"")</f>
        <v/>
      </c>
      <c r="R52" s="43" t="str">
        <f>IF(AND(E52&lt;&gt;'Povolené hodnoty'!$B$4,F52=2),G52+J52,"")</f>
        <v/>
      </c>
      <c r="S52" s="44" t="str">
        <f>IF(AND(E52&lt;&gt;'Povolené hodnoty'!$B$4,F52=3),G52+J52,"")</f>
        <v/>
      </c>
      <c r="T52" s="44" t="str">
        <f>IF(AND(E52&lt;&gt;'Povolené hodnoty'!$B$4,F52=4),G52+J52,"")</f>
        <v/>
      </c>
      <c r="U52" s="44" t="str">
        <f>IF(AND(E52&lt;&gt;'Povolené hodnoty'!$B$4,F52="5a"),G52-H52+J52-K52,"")</f>
        <v/>
      </c>
      <c r="V52" s="44" t="str">
        <f>IF(AND(E52&lt;&gt;'Povolené hodnoty'!$B$4,F52="5b"),G52-H52+J52-K52,"")</f>
        <v/>
      </c>
      <c r="W52" s="44" t="str">
        <f>IF(AND(E52&lt;&gt;'Povolené hodnoty'!$B$4,F52=6),G52+J52,"")</f>
        <v/>
      </c>
      <c r="X52" s="45" t="str">
        <f>IF(AND(E52&lt;&gt;'Povolené hodnoty'!$B$4,F52=7),G52+J52,"")</f>
        <v/>
      </c>
      <c r="Y52" s="43" t="str">
        <f>IF(AND(E52&lt;&gt;'Povolené hodnoty'!$B$4,F52=10),H52+K52,"")</f>
        <v/>
      </c>
      <c r="Z52" s="44" t="str">
        <f>IF(AND(E52&lt;&gt;'Povolené hodnoty'!$B$4,F52=11),H52+K52,"")</f>
        <v/>
      </c>
      <c r="AA52" s="44" t="str">
        <f>IF(AND(E52&lt;&gt;'Povolené hodnoty'!$B$4,F52=12),H52+K52,"")</f>
        <v/>
      </c>
      <c r="AB52" s="45" t="str">
        <f>IF(AND(E52&lt;&gt;'Povolené hodnoty'!$B$4,F52=13),H52+K52,"")</f>
        <v/>
      </c>
      <c r="AD52" s="19" t="b">
        <f t="shared" si="12"/>
        <v>0</v>
      </c>
      <c r="AE52" s="19" t="b">
        <f t="shared" si="13"/>
        <v>0</v>
      </c>
      <c r="AF52" s="19" t="b">
        <f>AND(E52&lt;&gt;'Povolené hodnoty'!$B$6,OR(SUM(G52,J52)&lt;&gt;SUM(N52:O52,R52:X52),SUM(H52,K52)&lt;&gt;SUM(P52:Q52,Y52:AB52),COUNT(G52:H52,J52:K52)&lt;&gt;COUNT(N52:AB52)))</f>
        <v>0</v>
      </c>
      <c r="AG52" s="19" t="b">
        <f>AND(E52='Povolené hodnoty'!$B$6,$AG$5)</f>
        <v>0</v>
      </c>
    </row>
    <row r="53" spans="1:33" x14ac:dyDescent="0.2">
      <c r="A53" s="81">
        <f t="shared" si="1"/>
        <v>48</v>
      </c>
      <c r="B53" s="85"/>
      <c r="C53" s="86"/>
      <c r="D53" s="75"/>
      <c r="E53" s="76"/>
      <c r="F53" s="77"/>
      <c r="G53" s="78"/>
      <c r="H53" s="79"/>
      <c r="I53" s="45">
        <f t="shared" si="9"/>
        <v>3625</v>
      </c>
      <c r="J53" s="158"/>
      <c r="K53" s="159"/>
      <c r="L53" s="160">
        <f t="shared" si="10"/>
        <v>10884</v>
      </c>
      <c r="M53" s="46">
        <f t="shared" si="11"/>
        <v>48</v>
      </c>
      <c r="N53" s="43" t="str">
        <f>IF(AND(E53='Povolené hodnoty'!$B$4,F53=2),G53+J53,"")</f>
        <v/>
      </c>
      <c r="O53" s="45" t="str">
        <f>IF(AND(E53='Povolené hodnoty'!$B$4,F53=1),G53+J53,"")</f>
        <v/>
      </c>
      <c r="P53" s="43" t="str">
        <f>IF(AND(E53='Povolené hodnoty'!$B$4,F53=10),H53+K53,"")</f>
        <v/>
      </c>
      <c r="Q53" s="45" t="str">
        <f>IF(AND(E53='Povolené hodnoty'!$B$4,F53=9),H53+K53,"")</f>
        <v/>
      </c>
      <c r="R53" s="43" t="str">
        <f>IF(AND(E53&lt;&gt;'Povolené hodnoty'!$B$4,F53=2),G53+J53,"")</f>
        <v/>
      </c>
      <c r="S53" s="44" t="str">
        <f>IF(AND(E53&lt;&gt;'Povolené hodnoty'!$B$4,F53=3),G53+J53,"")</f>
        <v/>
      </c>
      <c r="T53" s="44" t="str">
        <f>IF(AND(E53&lt;&gt;'Povolené hodnoty'!$B$4,F53=4),G53+J53,"")</f>
        <v/>
      </c>
      <c r="U53" s="44" t="str">
        <f>IF(AND(E53&lt;&gt;'Povolené hodnoty'!$B$4,F53="5a"),G53-H53+J53-K53,"")</f>
        <v/>
      </c>
      <c r="V53" s="44" t="str">
        <f>IF(AND(E53&lt;&gt;'Povolené hodnoty'!$B$4,F53="5b"),G53-H53+J53-K53,"")</f>
        <v/>
      </c>
      <c r="W53" s="44" t="str">
        <f>IF(AND(E53&lt;&gt;'Povolené hodnoty'!$B$4,F53=6),G53+J53,"")</f>
        <v/>
      </c>
      <c r="X53" s="45" t="str">
        <f>IF(AND(E53&lt;&gt;'Povolené hodnoty'!$B$4,F53=7),G53+J53,"")</f>
        <v/>
      </c>
      <c r="Y53" s="43" t="str">
        <f>IF(AND(E53&lt;&gt;'Povolené hodnoty'!$B$4,F53=10),H53+K53,"")</f>
        <v/>
      </c>
      <c r="Z53" s="44" t="str">
        <f>IF(AND(E53&lt;&gt;'Povolené hodnoty'!$B$4,F53=11),H53+K53,"")</f>
        <v/>
      </c>
      <c r="AA53" s="44" t="str">
        <f>IF(AND(E53&lt;&gt;'Povolené hodnoty'!$B$4,F53=12),H53+K53,"")</f>
        <v/>
      </c>
      <c r="AB53" s="45" t="str">
        <f>IF(AND(E53&lt;&gt;'Povolené hodnoty'!$B$4,F53=13),H53+K53,"")</f>
        <v/>
      </c>
      <c r="AD53" s="19" t="b">
        <f t="shared" si="12"/>
        <v>0</v>
      </c>
      <c r="AE53" s="19" t="b">
        <f t="shared" si="13"/>
        <v>0</v>
      </c>
      <c r="AF53" s="19" t="b">
        <f>AND(E53&lt;&gt;'Povolené hodnoty'!$B$6,OR(SUM(G53,J53)&lt;&gt;SUM(N53:O53,R53:X53),SUM(H53,K53)&lt;&gt;SUM(P53:Q53,Y53:AB53),COUNT(G53:H53,J53:K53)&lt;&gt;COUNT(N53:AB53)))</f>
        <v>0</v>
      </c>
      <c r="AG53" s="19" t="b">
        <f>AND(E53='Povolené hodnoty'!$B$6,$AG$5)</f>
        <v>0</v>
      </c>
    </row>
    <row r="54" spans="1:33" x14ac:dyDescent="0.2">
      <c r="A54" s="81">
        <f t="shared" si="1"/>
        <v>49</v>
      </c>
      <c r="B54" s="85"/>
      <c r="C54" s="86"/>
      <c r="D54" s="75"/>
      <c r="E54" s="76"/>
      <c r="F54" s="77"/>
      <c r="G54" s="78"/>
      <c r="H54" s="79"/>
      <c r="I54" s="45">
        <f t="shared" si="9"/>
        <v>3625</v>
      </c>
      <c r="J54" s="158"/>
      <c r="K54" s="159"/>
      <c r="L54" s="160">
        <f t="shared" si="10"/>
        <v>10884</v>
      </c>
      <c r="M54" s="46">
        <f t="shared" si="11"/>
        <v>49</v>
      </c>
      <c r="N54" s="43" t="str">
        <f>IF(AND(E54='Povolené hodnoty'!$B$4,F54=2),G54+J54,"")</f>
        <v/>
      </c>
      <c r="O54" s="45" t="str">
        <f>IF(AND(E54='Povolené hodnoty'!$B$4,F54=1),G54+J54,"")</f>
        <v/>
      </c>
      <c r="P54" s="43" t="str">
        <f>IF(AND(E54='Povolené hodnoty'!$B$4,F54=10),H54+K54,"")</f>
        <v/>
      </c>
      <c r="Q54" s="45" t="str">
        <f>IF(AND(E54='Povolené hodnoty'!$B$4,F54=9),H54+K54,"")</f>
        <v/>
      </c>
      <c r="R54" s="43" t="str">
        <f>IF(AND(E54&lt;&gt;'Povolené hodnoty'!$B$4,F54=2),G54+J54,"")</f>
        <v/>
      </c>
      <c r="S54" s="44" t="str">
        <f>IF(AND(E54&lt;&gt;'Povolené hodnoty'!$B$4,F54=3),G54+J54,"")</f>
        <v/>
      </c>
      <c r="T54" s="44" t="str">
        <f>IF(AND(E54&lt;&gt;'Povolené hodnoty'!$B$4,F54=4),G54+J54,"")</f>
        <v/>
      </c>
      <c r="U54" s="44" t="str">
        <f>IF(AND(E54&lt;&gt;'Povolené hodnoty'!$B$4,F54="5a"),G54-H54+J54-K54,"")</f>
        <v/>
      </c>
      <c r="V54" s="44" t="str">
        <f>IF(AND(E54&lt;&gt;'Povolené hodnoty'!$B$4,F54="5b"),G54-H54+J54-K54,"")</f>
        <v/>
      </c>
      <c r="W54" s="44" t="str">
        <f>IF(AND(E54&lt;&gt;'Povolené hodnoty'!$B$4,F54=6),G54+J54,"")</f>
        <v/>
      </c>
      <c r="X54" s="45" t="str">
        <f>IF(AND(E54&lt;&gt;'Povolené hodnoty'!$B$4,F54=7),G54+J54,"")</f>
        <v/>
      </c>
      <c r="Y54" s="43" t="str">
        <f>IF(AND(E54&lt;&gt;'Povolené hodnoty'!$B$4,F54=10),H54+K54,"")</f>
        <v/>
      </c>
      <c r="Z54" s="44" t="str">
        <f>IF(AND(E54&lt;&gt;'Povolené hodnoty'!$B$4,F54=11),H54+K54,"")</f>
        <v/>
      </c>
      <c r="AA54" s="44" t="str">
        <f>IF(AND(E54&lt;&gt;'Povolené hodnoty'!$B$4,F54=12),H54+K54,"")</f>
        <v/>
      </c>
      <c r="AB54" s="45" t="str">
        <f>IF(AND(E54&lt;&gt;'Povolené hodnoty'!$B$4,F54=13),H54+K54,"")</f>
        <v/>
      </c>
      <c r="AD54" s="19" t="b">
        <f t="shared" si="12"/>
        <v>0</v>
      </c>
      <c r="AE54" s="19" t="b">
        <f t="shared" si="13"/>
        <v>0</v>
      </c>
      <c r="AF54" s="19" t="b">
        <f>AND(E54&lt;&gt;'Povolené hodnoty'!$B$6,OR(SUM(G54,J54)&lt;&gt;SUM(N54:O54,R54:X54),SUM(H54,K54)&lt;&gt;SUM(P54:Q54,Y54:AB54),COUNT(G54:H54,J54:K54)&lt;&gt;COUNT(N54:AB54)))</f>
        <v>0</v>
      </c>
      <c r="AG54" s="19" t="b">
        <f>AND(E54='Povolené hodnoty'!$B$6,$AG$5)</f>
        <v>0</v>
      </c>
    </row>
    <row r="55" spans="1:33" x14ac:dyDescent="0.2">
      <c r="A55" s="81">
        <f t="shared" si="1"/>
        <v>50</v>
      </c>
      <c r="B55" s="85"/>
      <c r="C55" s="86"/>
      <c r="D55" s="75"/>
      <c r="E55" s="76"/>
      <c r="F55" s="77"/>
      <c r="G55" s="78"/>
      <c r="H55" s="79"/>
      <c r="I55" s="45">
        <f t="shared" si="9"/>
        <v>3625</v>
      </c>
      <c r="J55" s="158"/>
      <c r="K55" s="159"/>
      <c r="L55" s="160">
        <f t="shared" si="10"/>
        <v>10884</v>
      </c>
      <c r="M55" s="46">
        <f t="shared" si="11"/>
        <v>50</v>
      </c>
      <c r="N55" s="43" t="str">
        <f>IF(AND(E55='Povolené hodnoty'!$B$4,F55=2),G55+J55,"")</f>
        <v/>
      </c>
      <c r="O55" s="45" t="str">
        <f>IF(AND(E55='Povolené hodnoty'!$B$4,F55=1),G55+J55,"")</f>
        <v/>
      </c>
      <c r="P55" s="43" t="str">
        <f>IF(AND(E55='Povolené hodnoty'!$B$4,F55=10),H55+K55,"")</f>
        <v/>
      </c>
      <c r="Q55" s="45" t="str">
        <f>IF(AND(E55='Povolené hodnoty'!$B$4,F55=9),H55+K55,"")</f>
        <v/>
      </c>
      <c r="R55" s="43" t="str">
        <f>IF(AND(E55&lt;&gt;'Povolené hodnoty'!$B$4,F55=2),G55+J55,"")</f>
        <v/>
      </c>
      <c r="S55" s="44" t="str">
        <f>IF(AND(E55&lt;&gt;'Povolené hodnoty'!$B$4,F55=3),G55+J55,"")</f>
        <v/>
      </c>
      <c r="T55" s="44" t="str">
        <f>IF(AND(E55&lt;&gt;'Povolené hodnoty'!$B$4,F55=4),G55+J55,"")</f>
        <v/>
      </c>
      <c r="U55" s="44" t="str">
        <f>IF(AND(E55&lt;&gt;'Povolené hodnoty'!$B$4,F55="5a"),G55-H55+J55-K55,"")</f>
        <v/>
      </c>
      <c r="V55" s="44" t="str">
        <f>IF(AND(E55&lt;&gt;'Povolené hodnoty'!$B$4,F55="5b"),G55-H55+J55-K55,"")</f>
        <v/>
      </c>
      <c r="W55" s="44" t="str">
        <f>IF(AND(E55&lt;&gt;'Povolené hodnoty'!$B$4,F55=6),G55+J55,"")</f>
        <v/>
      </c>
      <c r="X55" s="45" t="str">
        <f>IF(AND(E55&lt;&gt;'Povolené hodnoty'!$B$4,F55=7),G55+J55,"")</f>
        <v/>
      </c>
      <c r="Y55" s="43" t="str">
        <f>IF(AND(E55&lt;&gt;'Povolené hodnoty'!$B$4,F55=10),H55+K55,"")</f>
        <v/>
      </c>
      <c r="Z55" s="44" t="str">
        <f>IF(AND(E55&lt;&gt;'Povolené hodnoty'!$B$4,F55=11),H55+K55,"")</f>
        <v/>
      </c>
      <c r="AA55" s="44" t="str">
        <f>IF(AND(E55&lt;&gt;'Povolené hodnoty'!$B$4,F55=12),H55+K55,"")</f>
        <v/>
      </c>
      <c r="AB55" s="45" t="str">
        <f>IF(AND(E55&lt;&gt;'Povolené hodnoty'!$B$4,F55=13),H55+K55,"")</f>
        <v/>
      </c>
      <c r="AD55" s="19" t="b">
        <f t="shared" si="12"/>
        <v>0</v>
      </c>
      <c r="AE55" s="19" t="b">
        <f t="shared" si="13"/>
        <v>0</v>
      </c>
      <c r="AF55" s="19" t="b">
        <f>AND(E55&lt;&gt;'Povolené hodnoty'!$B$6,OR(SUM(G55,J55)&lt;&gt;SUM(N55:O55,R55:X55),SUM(H55,K55)&lt;&gt;SUM(P55:Q55,Y55:AB55),COUNT(G55:H55,J55:K55)&lt;&gt;COUNT(N55:AB55)))</f>
        <v>0</v>
      </c>
      <c r="AG55" s="19" t="b">
        <f>AND(E55='Povolené hodnoty'!$B$6,$AG$5)</f>
        <v>0</v>
      </c>
    </row>
    <row r="56" spans="1:33" x14ac:dyDescent="0.2">
      <c r="A56" s="81">
        <f t="shared" si="1"/>
        <v>51</v>
      </c>
      <c r="B56" s="85"/>
      <c r="C56" s="86"/>
      <c r="D56" s="75"/>
      <c r="E56" s="76"/>
      <c r="F56" s="77"/>
      <c r="G56" s="78"/>
      <c r="H56" s="79"/>
      <c r="I56" s="45">
        <f t="shared" si="9"/>
        <v>3625</v>
      </c>
      <c r="J56" s="158"/>
      <c r="K56" s="159"/>
      <c r="L56" s="160">
        <f t="shared" si="10"/>
        <v>10884</v>
      </c>
      <c r="M56" s="46">
        <f t="shared" si="11"/>
        <v>51</v>
      </c>
      <c r="N56" s="43" t="str">
        <f>IF(AND(E56='Povolené hodnoty'!$B$4,F56=2),G56+J56,"")</f>
        <v/>
      </c>
      <c r="O56" s="45" t="str">
        <f>IF(AND(E56='Povolené hodnoty'!$B$4,F56=1),G56+J56,"")</f>
        <v/>
      </c>
      <c r="P56" s="43" t="str">
        <f>IF(AND(E56='Povolené hodnoty'!$B$4,F56=10),H56+K56,"")</f>
        <v/>
      </c>
      <c r="Q56" s="45" t="str">
        <f>IF(AND(E56='Povolené hodnoty'!$B$4,F56=9),H56+K56,"")</f>
        <v/>
      </c>
      <c r="R56" s="43" t="str">
        <f>IF(AND(E56&lt;&gt;'Povolené hodnoty'!$B$4,F56=2),G56+J56,"")</f>
        <v/>
      </c>
      <c r="S56" s="44" t="str">
        <f>IF(AND(E56&lt;&gt;'Povolené hodnoty'!$B$4,F56=3),G56+J56,"")</f>
        <v/>
      </c>
      <c r="T56" s="44" t="str">
        <f>IF(AND(E56&lt;&gt;'Povolené hodnoty'!$B$4,F56=4),G56+J56,"")</f>
        <v/>
      </c>
      <c r="U56" s="44" t="str">
        <f>IF(AND(E56&lt;&gt;'Povolené hodnoty'!$B$4,F56="5a"),G56-H56+J56-K56,"")</f>
        <v/>
      </c>
      <c r="V56" s="44" t="str">
        <f>IF(AND(E56&lt;&gt;'Povolené hodnoty'!$B$4,F56="5b"),G56-H56+J56-K56,"")</f>
        <v/>
      </c>
      <c r="W56" s="44" t="str">
        <f>IF(AND(E56&lt;&gt;'Povolené hodnoty'!$B$4,F56=6),G56+J56,"")</f>
        <v/>
      </c>
      <c r="X56" s="45" t="str">
        <f>IF(AND(E56&lt;&gt;'Povolené hodnoty'!$B$4,F56=7),G56+J56,"")</f>
        <v/>
      </c>
      <c r="Y56" s="43" t="str">
        <f>IF(AND(E56&lt;&gt;'Povolené hodnoty'!$B$4,F56=10),H56+K56,"")</f>
        <v/>
      </c>
      <c r="Z56" s="44" t="str">
        <f>IF(AND(E56&lt;&gt;'Povolené hodnoty'!$B$4,F56=11),H56+K56,"")</f>
        <v/>
      </c>
      <c r="AA56" s="44" t="str">
        <f>IF(AND(E56&lt;&gt;'Povolené hodnoty'!$B$4,F56=12),H56+K56,"")</f>
        <v/>
      </c>
      <c r="AB56" s="45" t="str">
        <f>IF(AND(E56&lt;&gt;'Povolené hodnoty'!$B$4,F56=13),H56+K56,"")</f>
        <v/>
      </c>
      <c r="AD56" s="19" t="b">
        <f t="shared" si="12"/>
        <v>0</v>
      </c>
      <c r="AE56" s="19" t="b">
        <f t="shared" si="13"/>
        <v>0</v>
      </c>
      <c r="AF56" s="19" t="b">
        <f>AND(E56&lt;&gt;'Povolené hodnoty'!$B$6,OR(SUM(G56,J56)&lt;&gt;SUM(N56:O56,R56:X56),SUM(H56,K56)&lt;&gt;SUM(P56:Q56,Y56:AB56),COUNT(G56:H56,J56:K56)&lt;&gt;COUNT(N56:AB56)))</f>
        <v>0</v>
      </c>
      <c r="AG56" s="19" t="b">
        <f>AND(E56='Povolené hodnoty'!$B$6,$AG$5)</f>
        <v>0</v>
      </c>
    </row>
    <row r="57" spans="1:33" x14ac:dyDescent="0.2">
      <c r="A57" s="81">
        <f t="shared" si="1"/>
        <v>52</v>
      </c>
      <c r="B57" s="85"/>
      <c r="C57" s="86"/>
      <c r="D57" s="75"/>
      <c r="E57" s="76"/>
      <c r="F57" s="77"/>
      <c r="G57" s="78"/>
      <c r="H57" s="79"/>
      <c r="I57" s="45">
        <f t="shared" si="9"/>
        <v>3625</v>
      </c>
      <c r="J57" s="158"/>
      <c r="K57" s="159"/>
      <c r="L57" s="160">
        <f t="shared" si="10"/>
        <v>10884</v>
      </c>
      <c r="M57" s="46">
        <f t="shared" si="11"/>
        <v>52</v>
      </c>
      <c r="N57" s="43" t="str">
        <f>IF(AND(E57='Povolené hodnoty'!$B$4,F57=2),G57+J57,"")</f>
        <v/>
      </c>
      <c r="O57" s="45" t="str">
        <f>IF(AND(E57='Povolené hodnoty'!$B$4,F57=1),G57+J57,"")</f>
        <v/>
      </c>
      <c r="P57" s="43" t="str">
        <f>IF(AND(E57='Povolené hodnoty'!$B$4,F57=10),H57+K57,"")</f>
        <v/>
      </c>
      <c r="Q57" s="45" t="str">
        <f>IF(AND(E57='Povolené hodnoty'!$B$4,F57=9),H57+K57,"")</f>
        <v/>
      </c>
      <c r="R57" s="43" t="str">
        <f>IF(AND(E57&lt;&gt;'Povolené hodnoty'!$B$4,F57=2),G57+J57,"")</f>
        <v/>
      </c>
      <c r="S57" s="44" t="str">
        <f>IF(AND(E57&lt;&gt;'Povolené hodnoty'!$B$4,F57=3),G57+J57,"")</f>
        <v/>
      </c>
      <c r="T57" s="44" t="str">
        <f>IF(AND(E57&lt;&gt;'Povolené hodnoty'!$B$4,F57=4),G57+J57,"")</f>
        <v/>
      </c>
      <c r="U57" s="44" t="str">
        <f>IF(AND(E57&lt;&gt;'Povolené hodnoty'!$B$4,F57="5a"),G57-H57+J57-K57,"")</f>
        <v/>
      </c>
      <c r="V57" s="44" t="str">
        <f>IF(AND(E57&lt;&gt;'Povolené hodnoty'!$B$4,F57="5b"),G57-H57+J57-K57,"")</f>
        <v/>
      </c>
      <c r="W57" s="44" t="str">
        <f>IF(AND(E57&lt;&gt;'Povolené hodnoty'!$B$4,F57=6),G57+J57,"")</f>
        <v/>
      </c>
      <c r="X57" s="45" t="str">
        <f>IF(AND(E57&lt;&gt;'Povolené hodnoty'!$B$4,F57=7),G57+J57,"")</f>
        <v/>
      </c>
      <c r="Y57" s="43" t="str">
        <f>IF(AND(E57&lt;&gt;'Povolené hodnoty'!$B$4,F57=10),H57+K57,"")</f>
        <v/>
      </c>
      <c r="Z57" s="44" t="str">
        <f>IF(AND(E57&lt;&gt;'Povolené hodnoty'!$B$4,F57=11),H57+K57,"")</f>
        <v/>
      </c>
      <c r="AA57" s="44" t="str">
        <f>IF(AND(E57&lt;&gt;'Povolené hodnoty'!$B$4,F57=12),H57+K57,"")</f>
        <v/>
      </c>
      <c r="AB57" s="45" t="str">
        <f>IF(AND(E57&lt;&gt;'Povolené hodnoty'!$B$4,F57=13),H57+K57,"")</f>
        <v/>
      </c>
      <c r="AD57" s="19" t="b">
        <f t="shared" si="12"/>
        <v>0</v>
      </c>
      <c r="AE57" s="19" t="b">
        <f t="shared" si="13"/>
        <v>0</v>
      </c>
      <c r="AF57" s="19" t="b">
        <f>AND(E57&lt;&gt;'Povolené hodnoty'!$B$6,OR(SUM(G57,J57)&lt;&gt;SUM(N57:O57,R57:X57),SUM(H57,K57)&lt;&gt;SUM(P57:Q57,Y57:AB57),COUNT(G57:H57,J57:K57)&lt;&gt;COUNT(N57:AB57)))</f>
        <v>0</v>
      </c>
      <c r="AG57" s="19" t="b">
        <f>AND(E57='Povolené hodnoty'!$B$6,$AG$5)</f>
        <v>0</v>
      </c>
    </row>
    <row r="58" spans="1:33" x14ac:dyDescent="0.2">
      <c r="A58" s="81">
        <f t="shared" si="1"/>
        <v>53</v>
      </c>
      <c r="B58" s="85"/>
      <c r="C58" s="86"/>
      <c r="D58" s="75"/>
      <c r="E58" s="76"/>
      <c r="F58" s="77"/>
      <c r="G58" s="78"/>
      <c r="H58" s="79"/>
      <c r="I58" s="45">
        <f t="shared" si="9"/>
        <v>3625</v>
      </c>
      <c r="J58" s="158"/>
      <c r="K58" s="159"/>
      <c r="L58" s="160">
        <f t="shared" si="10"/>
        <v>10884</v>
      </c>
      <c r="M58" s="46">
        <f t="shared" si="11"/>
        <v>53</v>
      </c>
      <c r="N58" s="43" t="str">
        <f>IF(AND(E58='Povolené hodnoty'!$B$4,F58=2),G58+J58,"")</f>
        <v/>
      </c>
      <c r="O58" s="45" t="str">
        <f>IF(AND(E58='Povolené hodnoty'!$B$4,F58=1),G58+J58,"")</f>
        <v/>
      </c>
      <c r="P58" s="43" t="str">
        <f>IF(AND(E58='Povolené hodnoty'!$B$4,F58=10),H58+K58,"")</f>
        <v/>
      </c>
      <c r="Q58" s="45" t="str">
        <f>IF(AND(E58='Povolené hodnoty'!$B$4,F58=9),H58+K58,"")</f>
        <v/>
      </c>
      <c r="R58" s="43" t="str">
        <f>IF(AND(E58&lt;&gt;'Povolené hodnoty'!$B$4,F58=2),G58+J58,"")</f>
        <v/>
      </c>
      <c r="S58" s="44" t="str">
        <f>IF(AND(E58&lt;&gt;'Povolené hodnoty'!$B$4,F58=3),G58+J58,"")</f>
        <v/>
      </c>
      <c r="T58" s="44" t="str">
        <f>IF(AND(E58&lt;&gt;'Povolené hodnoty'!$B$4,F58=4),G58+J58,"")</f>
        <v/>
      </c>
      <c r="U58" s="44" t="str">
        <f>IF(AND(E58&lt;&gt;'Povolené hodnoty'!$B$4,F58="5a"),G58-H58+J58-K58,"")</f>
        <v/>
      </c>
      <c r="V58" s="44" t="str">
        <f>IF(AND(E58&lt;&gt;'Povolené hodnoty'!$B$4,F58="5b"),G58-H58+J58-K58,"")</f>
        <v/>
      </c>
      <c r="W58" s="44" t="str">
        <f>IF(AND(E58&lt;&gt;'Povolené hodnoty'!$B$4,F58=6),G58+J58,"")</f>
        <v/>
      </c>
      <c r="X58" s="45" t="str">
        <f>IF(AND(E58&lt;&gt;'Povolené hodnoty'!$B$4,F58=7),G58+J58,"")</f>
        <v/>
      </c>
      <c r="Y58" s="43" t="str">
        <f>IF(AND(E58&lt;&gt;'Povolené hodnoty'!$B$4,F58=10),H58+K58,"")</f>
        <v/>
      </c>
      <c r="Z58" s="44" t="str">
        <f>IF(AND(E58&lt;&gt;'Povolené hodnoty'!$B$4,F58=11),H58+K58,"")</f>
        <v/>
      </c>
      <c r="AA58" s="44" t="str">
        <f>IF(AND(E58&lt;&gt;'Povolené hodnoty'!$B$4,F58=12),H58+K58,"")</f>
        <v/>
      </c>
      <c r="AB58" s="45" t="str">
        <f>IF(AND(E58&lt;&gt;'Povolené hodnoty'!$B$4,F58=13),H58+K58,"")</f>
        <v/>
      </c>
      <c r="AD58" s="19" t="b">
        <f t="shared" si="12"/>
        <v>0</v>
      </c>
      <c r="AE58" s="19" t="b">
        <f t="shared" si="13"/>
        <v>0</v>
      </c>
      <c r="AF58" s="19" t="b">
        <f>AND(E58&lt;&gt;'Povolené hodnoty'!$B$6,OR(SUM(G58,J58)&lt;&gt;SUM(N58:O58,R58:X58),SUM(H58,K58)&lt;&gt;SUM(P58:Q58,Y58:AB58),COUNT(G58:H58,J58:K58)&lt;&gt;COUNT(N58:AB58)))</f>
        <v>0</v>
      </c>
      <c r="AG58" s="19" t="b">
        <f>AND(E58='Povolené hodnoty'!$B$6,$AG$5)</f>
        <v>0</v>
      </c>
    </row>
    <row r="59" spans="1:33" x14ac:dyDescent="0.2">
      <c r="A59" s="81">
        <f t="shared" si="1"/>
        <v>54</v>
      </c>
      <c r="B59" s="85"/>
      <c r="C59" s="86"/>
      <c r="D59" s="75"/>
      <c r="E59" s="76"/>
      <c r="F59" s="77"/>
      <c r="G59" s="78"/>
      <c r="H59" s="79"/>
      <c r="I59" s="45">
        <f t="shared" si="9"/>
        <v>3625</v>
      </c>
      <c r="J59" s="158"/>
      <c r="K59" s="159"/>
      <c r="L59" s="160">
        <f t="shared" si="10"/>
        <v>10884</v>
      </c>
      <c r="M59" s="46">
        <f t="shared" si="11"/>
        <v>54</v>
      </c>
      <c r="N59" s="43" t="str">
        <f>IF(AND(E59='Povolené hodnoty'!$B$4,F59=2),G59+J59,"")</f>
        <v/>
      </c>
      <c r="O59" s="45" t="str">
        <f>IF(AND(E59='Povolené hodnoty'!$B$4,F59=1),G59+J59,"")</f>
        <v/>
      </c>
      <c r="P59" s="43" t="str">
        <f>IF(AND(E59='Povolené hodnoty'!$B$4,F59=10),H59+K59,"")</f>
        <v/>
      </c>
      <c r="Q59" s="45" t="str">
        <f>IF(AND(E59='Povolené hodnoty'!$B$4,F59=9),H59+K59,"")</f>
        <v/>
      </c>
      <c r="R59" s="43" t="str">
        <f>IF(AND(E59&lt;&gt;'Povolené hodnoty'!$B$4,F59=2),G59+J59,"")</f>
        <v/>
      </c>
      <c r="S59" s="44" t="str">
        <f>IF(AND(E59&lt;&gt;'Povolené hodnoty'!$B$4,F59=3),G59+J59,"")</f>
        <v/>
      </c>
      <c r="T59" s="44" t="str">
        <f>IF(AND(E59&lt;&gt;'Povolené hodnoty'!$B$4,F59=4),G59+J59,"")</f>
        <v/>
      </c>
      <c r="U59" s="44" t="str">
        <f>IF(AND(E59&lt;&gt;'Povolené hodnoty'!$B$4,F59="5a"),G59-H59+J59-K59,"")</f>
        <v/>
      </c>
      <c r="V59" s="44" t="str">
        <f>IF(AND(E59&lt;&gt;'Povolené hodnoty'!$B$4,F59="5b"),G59-H59+J59-K59,"")</f>
        <v/>
      </c>
      <c r="W59" s="44" t="str">
        <f>IF(AND(E59&lt;&gt;'Povolené hodnoty'!$B$4,F59=6),G59+J59,"")</f>
        <v/>
      </c>
      <c r="X59" s="45" t="str">
        <f>IF(AND(E59&lt;&gt;'Povolené hodnoty'!$B$4,F59=7),G59+J59,"")</f>
        <v/>
      </c>
      <c r="Y59" s="43" t="str">
        <f>IF(AND(E59&lt;&gt;'Povolené hodnoty'!$B$4,F59=10),H59+K59,"")</f>
        <v/>
      </c>
      <c r="Z59" s="44" t="str">
        <f>IF(AND(E59&lt;&gt;'Povolené hodnoty'!$B$4,F59=11),H59+K59,"")</f>
        <v/>
      </c>
      <c r="AA59" s="44" t="str">
        <f>IF(AND(E59&lt;&gt;'Povolené hodnoty'!$B$4,F59=12),H59+K59,"")</f>
        <v/>
      </c>
      <c r="AB59" s="45" t="str">
        <f>IF(AND(E59&lt;&gt;'Povolené hodnoty'!$B$4,F59=13),H59+K59,"")</f>
        <v/>
      </c>
      <c r="AD59" s="19" t="b">
        <f t="shared" si="12"/>
        <v>0</v>
      </c>
      <c r="AE59" s="19" t="b">
        <f t="shared" si="13"/>
        <v>0</v>
      </c>
      <c r="AF59" s="19" t="b">
        <f>AND(E59&lt;&gt;'Povolené hodnoty'!$B$6,OR(SUM(G59,J59)&lt;&gt;SUM(N59:O59,R59:X59),SUM(H59,K59)&lt;&gt;SUM(P59:Q59,Y59:AB59),COUNT(G59:H59,J59:K59)&lt;&gt;COUNT(N59:AB59)))</f>
        <v>0</v>
      </c>
      <c r="AG59" s="19" t="b">
        <f>AND(E59='Povolené hodnoty'!$B$6,$AG$5)</f>
        <v>0</v>
      </c>
    </row>
    <row r="60" spans="1:33" x14ac:dyDescent="0.2">
      <c r="A60" s="81">
        <f t="shared" si="1"/>
        <v>55</v>
      </c>
      <c r="B60" s="85"/>
      <c r="C60" s="86"/>
      <c r="D60" s="75"/>
      <c r="E60" s="76"/>
      <c r="F60" s="77"/>
      <c r="G60" s="78"/>
      <c r="H60" s="79"/>
      <c r="I60" s="45">
        <f t="shared" si="9"/>
        <v>3625</v>
      </c>
      <c r="J60" s="158"/>
      <c r="K60" s="159"/>
      <c r="L60" s="160">
        <f t="shared" si="10"/>
        <v>10884</v>
      </c>
      <c r="M60" s="46">
        <f t="shared" si="11"/>
        <v>55</v>
      </c>
      <c r="N60" s="43" t="str">
        <f>IF(AND(E60='Povolené hodnoty'!$B$4,F60=2),G60+J60,"")</f>
        <v/>
      </c>
      <c r="O60" s="45" t="str">
        <f>IF(AND(E60='Povolené hodnoty'!$B$4,F60=1),G60+J60,"")</f>
        <v/>
      </c>
      <c r="P60" s="43" t="str">
        <f>IF(AND(E60='Povolené hodnoty'!$B$4,F60=10),H60+K60,"")</f>
        <v/>
      </c>
      <c r="Q60" s="45" t="str">
        <f>IF(AND(E60='Povolené hodnoty'!$B$4,F60=9),H60+K60,"")</f>
        <v/>
      </c>
      <c r="R60" s="43" t="str">
        <f>IF(AND(E60&lt;&gt;'Povolené hodnoty'!$B$4,F60=2),G60+J60,"")</f>
        <v/>
      </c>
      <c r="S60" s="44" t="str">
        <f>IF(AND(E60&lt;&gt;'Povolené hodnoty'!$B$4,F60=3),G60+J60,"")</f>
        <v/>
      </c>
      <c r="T60" s="44" t="str">
        <f>IF(AND(E60&lt;&gt;'Povolené hodnoty'!$B$4,F60=4),G60+J60,"")</f>
        <v/>
      </c>
      <c r="U60" s="44" t="str">
        <f>IF(AND(E60&lt;&gt;'Povolené hodnoty'!$B$4,F60="5a"),G60-H60+J60-K60,"")</f>
        <v/>
      </c>
      <c r="V60" s="44" t="str">
        <f>IF(AND(E60&lt;&gt;'Povolené hodnoty'!$B$4,F60="5b"),G60-H60+J60-K60,"")</f>
        <v/>
      </c>
      <c r="W60" s="44" t="str">
        <f>IF(AND(E60&lt;&gt;'Povolené hodnoty'!$B$4,F60=6),G60+J60,"")</f>
        <v/>
      </c>
      <c r="X60" s="45" t="str">
        <f>IF(AND(E60&lt;&gt;'Povolené hodnoty'!$B$4,F60=7),G60+J60,"")</f>
        <v/>
      </c>
      <c r="Y60" s="43" t="str">
        <f>IF(AND(E60&lt;&gt;'Povolené hodnoty'!$B$4,F60=10),H60+K60,"")</f>
        <v/>
      </c>
      <c r="Z60" s="44" t="str">
        <f>IF(AND(E60&lt;&gt;'Povolené hodnoty'!$B$4,F60=11),H60+K60,"")</f>
        <v/>
      </c>
      <c r="AA60" s="44" t="str">
        <f>IF(AND(E60&lt;&gt;'Povolené hodnoty'!$B$4,F60=12),H60+K60,"")</f>
        <v/>
      </c>
      <c r="AB60" s="45" t="str">
        <f>IF(AND(E60&lt;&gt;'Povolené hodnoty'!$B$4,F60=13),H60+K60,"")</f>
        <v/>
      </c>
      <c r="AD60" s="19" t="b">
        <f t="shared" si="12"/>
        <v>0</v>
      </c>
      <c r="AE60" s="19" t="b">
        <f t="shared" si="13"/>
        <v>0</v>
      </c>
      <c r="AF60" s="19" t="b">
        <f>AND(E60&lt;&gt;'Povolené hodnoty'!$B$6,OR(SUM(G60,J60)&lt;&gt;SUM(N60:O60,R60:X60),SUM(H60,K60)&lt;&gt;SUM(P60:Q60,Y60:AB60),COUNT(G60:H60,J60:K60)&lt;&gt;COUNT(N60:AB60)))</f>
        <v>0</v>
      </c>
      <c r="AG60" s="19" t="b">
        <f>AND(E60='Povolené hodnoty'!$B$6,$AG$5)</f>
        <v>0</v>
      </c>
    </row>
    <row r="61" spans="1:33" x14ac:dyDescent="0.2">
      <c r="A61" s="81">
        <f t="shared" si="1"/>
        <v>56</v>
      </c>
      <c r="B61" s="85"/>
      <c r="C61" s="86"/>
      <c r="D61" s="75"/>
      <c r="E61" s="76"/>
      <c r="F61" s="77"/>
      <c r="G61" s="78"/>
      <c r="H61" s="79"/>
      <c r="I61" s="45">
        <f t="shared" si="9"/>
        <v>3625</v>
      </c>
      <c r="J61" s="158"/>
      <c r="K61" s="159"/>
      <c r="L61" s="160">
        <f t="shared" si="10"/>
        <v>10884</v>
      </c>
      <c r="M61" s="46">
        <f t="shared" si="11"/>
        <v>56</v>
      </c>
      <c r="N61" s="43" t="str">
        <f>IF(AND(E61='Povolené hodnoty'!$B$4,F61=2),G61+J61,"")</f>
        <v/>
      </c>
      <c r="O61" s="45" t="str">
        <f>IF(AND(E61='Povolené hodnoty'!$B$4,F61=1),G61+J61,"")</f>
        <v/>
      </c>
      <c r="P61" s="43" t="str">
        <f>IF(AND(E61='Povolené hodnoty'!$B$4,F61=10),H61+K61,"")</f>
        <v/>
      </c>
      <c r="Q61" s="45" t="str">
        <f>IF(AND(E61='Povolené hodnoty'!$B$4,F61=9),H61+K61,"")</f>
        <v/>
      </c>
      <c r="R61" s="43" t="str">
        <f>IF(AND(E61&lt;&gt;'Povolené hodnoty'!$B$4,F61=2),G61+J61,"")</f>
        <v/>
      </c>
      <c r="S61" s="44" t="str">
        <f>IF(AND(E61&lt;&gt;'Povolené hodnoty'!$B$4,F61=3),G61+J61,"")</f>
        <v/>
      </c>
      <c r="T61" s="44" t="str">
        <f>IF(AND(E61&lt;&gt;'Povolené hodnoty'!$B$4,F61=4),G61+J61,"")</f>
        <v/>
      </c>
      <c r="U61" s="44" t="str">
        <f>IF(AND(E61&lt;&gt;'Povolené hodnoty'!$B$4,F61="5a"),G61-H61+J61-K61,"")</f>
        <v/>
      </c>
      <c r="V61" s="44" t="str">
        <f>IF(AND(E61&lt;&gt;'Povolené hodnoty'!$B$4,F61="5b"),G61-H61+J61-K61,"")</f>
        <v/>
      </c>
      <c r="W61" s="44" t="str">
        <f>IF(AND(E61&lt;&gt;'Povolené hodnoty'!$B$4,F61=6),G61+J61,"")</f>
        <v/>
      </c>
      <c r="X61" s="45" t="str">
        <f>IF(AND(E61&lt;&gt;'Povolené hodnoty'!$B$4,F61=7),G61+J61,"")</f>
        <v/>
      </c>
      <c r="Y61" s="43" t="str">
        <f>IF(AND(E61&lt;&gt;'Povolené hodnoty'!$B$4,F61=10),H61+K61,"")</f>
        <v/>
      </c>
      <c r="Z61" s="44" t="str">
        <f>IF(AND(E61&lt;&gt;'Povolené hodnoty'!$B$4,F61=11),H61+K61,"")</f>
        <v/>
      </c>
      <c r="AA61" s="44" t="str">
        <f>IF(AND(E61&lt;&gt;'Povolené hodnoty'!$B$4,F61=12),H61+K61,"")</f>
        <v/>
      </c>
      <c r="AB61" s="45" t="str">
        <f>IF(AND(E61&lt;&gt;'Povolené hodnoty'!$B$4,F61=13),H61+K61,"")</f>
        <v/>
      </c>
      <c r="AD61" s="19" t="b">
        <f t="shared" si="12"/>
        <v>0</v>
      </c>
      <c r="AE61" s="19" t="b">
        <f t="shared" si="13"/>
        <v>0</v>
      </c>
      <c r="AF61" s="19" t="b">
        <f>AND(E61&lt;&gt;'Povolené hodnoty'!$B$6,OR(SUM(G61,J61)&lt;&gt;SUM(N61:O61,R61:X61),SUM(H61,K61)&lt;&gt;SUM(P61:Q61,Y61:AB61),COUNT(G61:H61,J61:K61)&lt;&gt;COUNT(N61:AB61)))</f>
        <v>0</v>
      </c>
      <c r="AG61" s="19" t="b">
        <f>AND(E61='Povolené hodnoty'!$B$6,$AG$5)</f>
        <v>0</v>
      </c>
    </row>
    <row r="62" spans="1:33" x14ac:dyDescent="0.2">
      <c r="A62" s="81">
        <f t="shared" si="1"/>
        <v>57</v>
      </c>
      <c r="B62" s="85"/>
      <c r="C62" s="86"/>
      <c r="D62" s="75"/>
      <c r="E62" s="76"/>
      <c r="F62" s="77"/>
      <c r="G62" s="78"/>
      <c r="H62" s="79"/>
      <c r="I62" s="45">
        <f t="shared" si="9"/>
        <v>3625</v>
      </c>
      <c r="J62" s="158"/>
      <c r="K62" s="159"/>
      <c r="L62" s="160">
        <f t="shared" si="10"/>
        <v>10884</v>
      </c>
      <c r="M62" s="46">
        <f t="shared" si="11"/>
        <v>57</v>
      </c>
      <c r="N62" s="43" t="str">
        <f>IF(AND(E62='Povolené hodnoty'!$B$4,F62=2),G62+J62,"")</f>
        <v/>
      </c>
      <c r="O62" s="45" t="str">
        <f>IF(AND(E62='Povolené hodnoty'!$B$4,F62=1),G62+J62,"")</f>
        <v/>
      </c>
      <c r="P62" s="43" t="str">
        <f>IF(AND(E62='Povolené hodnoty'!$B$4,F62=10),H62+K62,"")</f>
        <v/>
      </c>
      <c r="Q62" s="45" t="str">
        <f>IF(AND(E62='Povolené hodnoty'!$B$4,F62=9),H62+K62,"")</f>
        <v/>
      </c>
      <c r="R62" s="43" t="str">
        <f>IF(AND(E62&lt;&gt;'Povolené hodnoty'!$B$4,F62=2),G62+J62,"")</f>
        <v/>
      </c>
      <c r="S62" s="44" t="str">
        <f>IF(AND(E62&lt;&gt;'Povolené hodnoty'!$B$4,F62=3),G62+J62,"")</f>
        <v/>
      </c>
      <c r="T62" s="44" t="str">
        <f>IF(AND(E62&lt;&gt;'Povolené hodnoty'!$B$4,F62=4),G62+J62,"")</f>
        <v/>
      </c>
      <c r="U62" s="44" t="str">
        <f>IF(AND(E62&lt;&gt;'Povolené hodnoty'!$B$4,F62="5a"),G62-H62+J62-K62,"")</f>
        <v/>
      </c>
      <c r="V62" s="44" t="str">
        <f>IF(AND(E62&lt;&gt;'Povolené hodnoty'!$B$4,F62="5b"),G62-H62+J62-K62,"")</f>
        <v/>
      </c>
      <c r="W62" s="44" t="str">
        <f>IF(AND(E62&lt;&gt;'Povolené hodnoty'!$B$4,F62=6),G62+J62,"")</f>
        <v/>
      </c>
      <c r="X62" s="45" t="str">
        <f>IF(AND(E62&lt;&gt;'Povolené hodnoty'!$B$4,F62=7),G62+J62,"")</f>
        <v/>
      </c>
      <c r="Y62" s="43" t="str">
        <f>IF(AND(E62&lt;&gt;'Povolené hodnoty'!$B$4,F62=10),H62+K62,"")</f>
        <v/>
      </c>
      <c r="Z62" s="44" t="str">
        <f>IF(AND(E62&lt;&gt;'Povolené hodnoty'!$B$4,F62=11),H62+K62,"")</f>
        <v/>
      </c>
      <c r="AA62" s="44" t="str">
        <f>IF(AND(E62&lt;&gt;'Povolené hodnoty'!$B$4,F62=12),H62+K62,"")</f>
        <v/>
      </c>
      <c r="AB62" s="45" t="str">
        <f>IF(AND(E62&lt;&gt;'Povolené hodnoty'!$B$4,F62=13),H62+K62,"")</f>
        <v/>
      </c>
      <c r="AD62" s="19" t="b">
        <f t="shared" si="12"/>
        <v>0</v>
      </c>
      <c r="AE62" s="19" t="b">
        <f t="shared" si="13"/>
        <v>0</v>
      </c>
      <c r="AF62" s="19" t="b">
        <f>AND(E62&lt;&gt;'Povolené hodnoty'!$B$6,OR(SUM(G62,J62)&lt;&gt;SUM(N62:O62,R62:X62),SUM(H62,K62)&lt;&gt;SUM(P62:Q62,Y62:AB62),COUNT(G62:H62,J62:K62)&lt;&gt;COUNT(N62:AB62)))</f>
        <v>0</v>
      </c>
      <c r="AG62" s="19" t="b">
        <f>AND(E62='Povolené hodnoty'!$B$6,$AG$5)</f>
        <v>0</v>
      </c>
    </row>
    <row r="63" spans="1:33" x14ac:dyDescent="0.2">
      <c r="A63" s="81">
        <f t="shared" si="1"/>
        <v>58</v>
      </c>
      <c r="B63" s="85"/>
      <c r="C63" s="86"/>
      <c r="D63" s="75"/>
      <c r="E63" s="76"/>
      <c r="F63" s="77"/>
      <c r="G63" s="78"/>
      <c r="H63" s="79"/>
      <c r="I63" s="45">
        <f t="shared" si="9"/>
        <v>3625</v>
      </c>
      <c r="J63" s="158"/>
      <c r="K63" s="159"/>
      <c r="L63" s="160">
        <f t="shared" si="10"/>
        <v>10884</v>
      </c>
      <c r="M63" s="46">
        <f t="shared" si="11"/>
        <v>58</v>
      </c>
      <c r="N63" s="43" t="str">
        <f>IF(AND(E63='Povolené hodnoty'!$B$4,F63=2),G63+J63,"")</f>
        <v/>
      </c>
      <c r="O63" s="45" t="str">
        <f>IF(AND(E63='Povolené hodnoty'!$B$4,F63=1),G63+J63,"")</f>
        <v/>
      </c>
      <c r="P63" s="43" t="str">
        <f>IF(AND(E63='Povolené hodnoty'!$B$4,F63=10),H63+K63,"")</f>
        <v/>
      </c>
      <c r="Q63" s="45" t="str">
        <f>IF(AND(E63='Povolené hodnoty'!$B$4,F63=9),H63+K63,"")</f>
        <v/>
      </c>
      <c r="R63" s="43" t="str">
        <f>IF(AND(E63&lt;&gt;'Povolené hodnoty'!$B$4,F63=2),G63+J63,"")</f>
        <v/>
      </c>
      <c r="S63" s="44" t="str">
        <f>IF(AND(E63&lt;&gt;'Povolené hodnoty'!$B$4,F63=3),G63+J63,"")</f>
        <v/>
      </c>
      <c r="T63" s="44" t="str">
        <f>IF(AND(E63&lt;&gt;'Povolené hodnoty'!$B$4,F63=4),G63+J63,"")</f>
        <v/>
      </c>
      <c r="U63" s="44" t="str">
        <f>IF(AND(E63&lt;&gt;'Povolené hodnoty'!$B$4,F63="5a"),G63-H63+J63-K63,"")</f>
        <v/>
      </c>
      <c r="V63" s="44" t="str">
        <f>IF(AND(E63&lt;&gt;'Povolené hodnoty'!$B$4,F63="5b"),G63-H63+J63-K63,"")</f>
        <v/>
      </c>
      <c r="W63" s="44" t="str">
        <f>IF(AND(E63&lt;&gt;'Povolené hodnoty'!$B$4,F63=6),G63+J63,"")</f>
        <v/>
      </c>
      <c r="X63" s="45" t="str">
        <f>IF(AND(E63&lt;&gt;'Povolené hodnoty'!$B$4,F63=7),G63+J63,"")</f>
        <v/>
      </c>
      <c r="Y63" s="43" t="str">
        <f>IF(AND(E63&lt;&gt;'Povolené hodnoty'!$B$4,F63=10),H63+K63,"")</f>
        <v/>
      </c>
      <c r="Z63" s="44" t="str">
        <f>IF(AND(E63&lt;&gt;'Povolené hodnoty'!$B$4,F63=11),H63+K63,"")</f>
        <v/>
      </c>
      <c r="AA63" s="44" t="str">
        <f>IF(AND(E63&lt;&gt;'Povolené hodnoty'!$B$4,F63=12),H63+K63,"")</f>
        <v/>
      </c>
      <c r="AB63" s="45" t="str">
        <f>IF(AND(E63&lt;&gt;'Povolené hodnoty'!$B$4,F63=13),H63+K63,"")</f>
        <v/>
      </c>
      <c r="AD63" s="19" t="b">
        <f t="shared" si="12"/>
        <v>0</v>
      </c>
      <c r="AE63" s="19" t="b">
        <f t="shared" si="13"/>
        <v>0</v>
      </c>
      <c r="AF63" s="19" t="b">
        <f>AND(E63&lt;&gt;'Povolené hodnoty'!$B$6,OR(SUM(G63,J63)&lt;&gt;SUM(N63:O63,R63:X63),SUM(H63,K63)&lt;&gt;SUM(P63:Q63,Y63:AB63),COUNT(G63:H63,J63:K63)&lt;&gt;COUNT(N63:AB63)))</f>
        <v>0</v>
      </c>
      <c r="AG63" s="19" t="b">
        <f>AND(E63='Povolené hodnoty'!$B$6,$AG$5)</f>
        <v>0</v>
      </c>
    </row>
    <row r="64" spans="1:33" x14ac:dyDescent="0.2">
      <c r="A64" s="81">
        <f t="shared" si="1"/>
        <v>59</v>
      </c>
      <c r="B64" s="85"/>
      <c r="C64" s="86"/>
      <c r="D64" s="75"/>
      <c r="E64" s="76"/>
      <c r="F64" s="77"/>
      <c r="G64" s="78"/>
      <c r="H64" s="79"/>
      <c r="I64" s="45">
        <f t="shared" si="9"/>
        <v>3625</v>
      </c>
      <c r="J64" s="158"/>
      <c r="K64" s="159"/>
      <c r="L64" s="160">
        <f t="shared" si="10"/>
        <v>10884</v>
      </c>
      <c r="M64" s="46">
        <f t="shared" si="11"/>
        <v>59</v>
      </c>
      <c r="N64" s="43" t="str">
        <f>IF(AND(E64='Povolené hodnoty'!$B$4,F64=2),G64+J64,"")</f>
        <v/>
      </c>
      <c r="O64" s="45" t="str">
        <f>IF(AND(E64='Povolené hodnoty'!$B$4,F64=1),G64+J64,"")</f>
        <v/>
      </c>
      <c r="P64" s="43" t="str">
        <f>IF(AND(E64='Povolené hodnoty'!$B$4,F64=10),H64+K64,"")</f>
        <v/>
      </c>
      <c r="Q64" s="45" t="str">
        <f>IF(AND(E64='Povolené hodnoty'!$B$4,F64=9),H64+K64,"")</f>
        <v/>
      </c>
      <c r="R64" s="43" t="str">
        <f>IF(AND(E64&lt;&gt;'Povolené hodnoty'!$B$4,F64=2),G64+J64,"")</f>
        <v/>
      </c>
      <c r="S64" s="44" t="str">
        <f>IF(AND(E64&lt;&gt;'Povolené hodnoty'!$B$4,F64=3),G64+J64,"")</f>
        <v/>
      </c>
      <c r="T64" s="44" t="str">
        <f>IF(AND(E64&lt;&gt;'Povolené hodnoty'!$B$4,F64=4),G64+J64,"")</f>
        <v/>
      </c>
      <c r="U64" s="44" t="str">
        <f>IF(AND(E64&lt;&gt;'Povolené hodnoty'!$B$4,F64="5a"),G64-H64+J64-K64,"")</f>
        <v/>
      </c>
      <c r="V64" s="44" t="str">
        <f>IF(AND(E64&lt;&gt;'Povolené hodnoty'!$B$4,F64="5b"),G64-H64+J64-K64,"")</f>
        <v/>
      </c>
      <c r="W64" s="44" t="str">
        <f>IF(AND(E64&lt;&gt;'Povolené hodnoty'!$B$4,F64=6),G64+J64,"")</f>
        <v/>
      </c>
      <c r="X64" s="45" t="str">
        <f>IF(AND(E64&lt;&gt;'Povolené hodnoty'!$B$4,F64=7),G64+J64,"")</f>
        <v/>
      </c>
      <c r="Y64" s="43" t="str">
        <f>IF(AND(E64&lt;&gt;'Povolené hodnoty'!$B$4,F64=10),H64+K64,"")</f>
        <v/>
      </c>
      <c r="Z64" s="44" t="str">
        <f>IF(AND(E64&lt;&gt;'Povolené hodnoty'!$B$4,F64=11),H64+K64,"")</f>
        <v/>
      </c>
      <c r="AA64" s="44" t="str">
        <f>IF(AND(E64&lt;&gt;'Povolené hodnoty'!$B$4,F64=12),H64+K64,"")</f>
        <v/>
      </c>
      <c r="AB64" s="45" t="str">
        <f>IF(AND(E64&lt;&gt;'Povolené hodnoty'!$B$4,F64=13),H64+K64,"")</f>
        <v/>
      </c>
      <c r="AD64" s="19" t="b">
        <f t="shared" si="12"/>
        <v>0</v>
      </c>
      <c r="AE64" s="19" t="b">
        <f t="shared" si="13"/>
        <v>0</v>
      </c>
      <c r="AF64" s="19" t="b">
        <f>AND(E64&lt;&gt;'Povolené hodnoty'!$B$6,OR(SUM(G64,J64)&lt;&gt;SUM(N64:O64,R64:X64),SUM(H64,K64)&lt;&gt;SUM(P64:Q64,Y64:AB64),COUNT(G64:H64,J64:K64)&lt;&gt;COUNT(N64:AB64)))</f>
        <v>0</v>
      </c>
      <c r="AG64" s="19" t="b">
        <f>AND(E64='Povolené hodnoty'!$B$6,$AG$5)</f>
        <v>0</v>
      </c>
    </row>
    <row r="65" spans="1:33" x14ac:dyDescent="0.2">
      <c r="A65" s="81">
        <f t="shared" si="1"/>
        <v>60</v>
      </c>
      <c r="B65" s="85"/>
      <c r="C65" s="86"/>
      <c r="D65" s="75"/>
      <c r="E65" s="76"/>
      <c r="F65" s="77"/>
      <c r="G65" s="78"/>
      <c r="H65" s="79"/>
      <c r="I65" s="45">
        <f t="shared" si="9"/>
        <v>3625</v>
      </c>
      <c r="J65" s="158"/>
      <c r="K65" s="159"/>
      <c r="L65" s="160">
        <f t="shared" si="10"/>
        <v>10884</v>
      </c>
      <c r="M65" s="46">
        <f t="shared" si="11"/>
        <v>60</v>
      </c>
      <c r="N65" s="43" t="str">
        <f>IF(AND(E65='Povolené hodnoty'!$B$4,F65=2),G65+J65,"")</f>
        <v/>
      </c>
      <c r="O65" s="45" t="str">
        <f>IF(AND(E65='Povolené hodnoty'!$B$4,F65=1),G65+J65,"")</f>
        <v/>
      </c>
      <c r="P65" s="43" t="str">
        <f>IF(AND(E65='Povolené hodnoty'!$B$4,F65=10),H65+K65,"")</f>
        <v/>
      </c>
      <c r="Q65" s="45" t="str">
        <f>IF(AND(E65='Povolené hodnoty'!$B$4,F65=9),H65+K65,"")</f>
        <v/>
      </c>
      <c r="R65" s="43" t="str">
        <f>IF(AND(E65&lt;&gt;'Povolené hodnoty'!$B$4,F65=2),G65+J65,"")</f>
        <v/>
      </c>
      <c r="S65" s="44" t="str">
        <f>IF(AND(E65&lt;&gt;'Povolené hodnoty'!$B$4,F65=3),G65+J65,"")</f>
        <v/>
      </c>
      <c r="T65" s="44" t="str">
        <f>IF(AND(E65&lt;&gt;'Povolené hodnoty'!$B$4,F65=4),G65+J65,"")</f>
        <v/>
      </c>
      <c r="U65" s="44" t="str">
        <f>IF(AND(E65&lt;&gt;'Povolené hodnoty'!$B$4,F65="5a"),G65-H65+J65-K65,"")</f>
        <v/>
      </c>
      <c r="V65" s="44" t="str">
        <f>IF(AND(E65&lt;&gt;'Povolené hodnoty'!$B$4,F65="5b"),G65-H65+J65-K65,"")</f>
        <v/>
      </c>
      <c r="W65" s="44" t="str">
        <f>IF(AND(E65&lt;&gt;'Povolené hodnoty'!$B$4,F65=6),G65+J65,"")</f>
        <v/>
      </c>
      <c r="X65" s="45" t="str">
        <f>IF(AND(E65&lt;&gt;'Povolené hodnoty'!$B$4,F65=7),G65+J65,"")</f>
        <v/>
      </c>
      <c r="Y65" s="43" t="str">
        <f>IF(AND(E65&lt;&gt;'Povolené hodnoty'!$B$4,F65=10),H65+K65,"")</f>
        <v/>
      </c>
      <c r="Z65" s="44" t="str">
        <f>IF(AND(E65&lt;&gt;'Povolené hodnoty'!$B$4,F65=11),H65+K65,"")</f>
        <v/>
      </c>
      <c r="AA65" s="44" t="str">
        <f>IF(AND(E65&lt;&gt;'Povolené hodnoty'!$B$4,F65=12),H65+K65,"")</f>
        <v/>
      </c>
      <c r="AB65" s="45" t="str">
        <f>IF(AND(E65&lt;&gt;'Povolené hodnoty'!$B$4,F65=13),H65+K65,"")</f>
        <v/>
      </c>
      <c r="AD65" s="19" t="b">
        <f t="shared" si="12"/>
        <v>0</v>
      </c>
      <c r="AE65" s="19" t="b">
        <f t="shared" si="13"/>
        <v>0</v>
      </c>
      <c r="AF65" s="19" t="b">
        <f>AND(E65&lt;&gt;'Povolené hodnoty'!$B$6,OR(SUM(G65,J65)&lt;&gt;SUM(N65:O65,R65:X65),SUM(H65,K65)&lt;&gt;SUM(P65:Q65,Y65:AB65),COUNT(G65:H65,J65:K65)&lt;&gt;COUNT(N65:AB65)))</f>
        <v>0</v>
      </c>
      <c r="AG65" s="19" t="b">
        <f>AND(E65='Povolené hodnoty'!$B$6,$AG$5)</f>
        <v>0</v>
      </c>
    </row>
    <row r="66" spans="1:33" x14ac:dyDescent="0.2">
      <c r="A66" s="81">
        <f t="shared" si="1"/>
        <v>61</v>
      </c>
      <c r="B66" s="85"/>
      <c r="C66" s="86"/>
      <c r="D66" s="75"/>
      <c r="E66" s="76"/>
      <c r="F66" s="77"/>
      <c r="G66" s="78"/>
      <c r="H66" s="79"/>
      <c r="I66" s="45">
        <f t="shared" si="9"/>
        <v>3625</v>
      </c>
      <c r="J66" s="158"/>
      <c r="K66" s="159"/>
      <c r="L66" s="160">
        <f t="shared" si="10"/>
        <v>10884</v>
      </c>
      <c r="M66" s="46">
        <f t="shared" si="11"/>
        <v>61</v>
      </c>
      <c r="N66" s="43" t="str">
        <f>IF(AND(E66='Povolené hodnoty'!$B$4,F66=2),G66+J66,"")</f>
        <v/>
      </c>
      <c r="O66" s="45" t="str">
        <f>IF(AND(E66='Povolené hodnoty'!$B$4,F66=1),G66+J66,"")</f>
        <v/>
      </c>
      <c r="P66" s="43" t="str">
        <f>IF(AND(E66='Povolené hodnoty'!$B$4,F66=10),H66+K66,"")</f>
        <v/>
      </c>
      <c r="Q66" s="45" t="str">
        <f>IF(AND(E66='Povolené hodnoty'!$B$4,F66=9),H66+K66,"")</f>
        <v/>
      </c>
      <c r="R66" s="43" t="str">
        <f>IF(AND(E66&lt;&gt;'Povolené hodnoty'!$B$4,F66=2),G66+J66,"")</f>
        <v/>
      </c>
      <c r="S66" s="44" t="str">
        <f>IF(AND(E66&lt;&gt;'Povolené hodnoty'!$B$4,F66=3),G66+J66,"")</f>
        <v/>
      </c>
      <c r="T66" s="44" t="str">
        <f>IF(AND(E66&lt;&gt;'Povolené hodnoty'!$B$4,F66=4),G66+J66,"")</f>
        <v/>
      </c>
      <c r="U66" s="44" t="str">
        <f>IF(AND(E66&lt;&gt;'Povolené hodnoty'!$B$4,F66="5a"),G66-H66+J66-K66,"")</f>
        <v/>
      </c>
      <c r="V66" s="44" t="str">
        <f>IF(AND(E66&lt;&gt;'Povolené hodnoty'!$B$4,F66="5b"),G66-H66+J66-K66,"")</f>
        <v/>
      </c>
      <c r="W66" s="44" t="str">
        <f>IF(AND(E66&lt;&gt;'Povolené hodnoty'!$B$4,F66=6),G66+J66,"")</f>
        <v/>
      </c>
      <c r="X66" s="45" t="str">
        <f>IF(AND(E66&lt;&gt;'Povolené hodnoty'!$B$4,F66=7),G66+J66,"")</f>
        <v/>
      </c>
      <c r="Y66" s="43" t="str">
        <f>IF(AND(E66&lt;&gt;'Povolené hodnoty'!$B$4,F66=10),H66+K66,"")</f>
        <v/>
      </c>
      <c r="Z66" s="44" t="str">
        <f>IF(AND(E66&lt;&gt;'Povolené hodnoty'!$B$4,F66=11),H66+K66,"")</f>
        <v/>
      </c>
      <c r="AA66" s="44" t="str">
        <f>IF(AND(E66&lt;&gt;'Povolené hodnoty'!$B$4,F66=12),H66+K66,"")</f>
        <v/>
      </c>
      <c r="AB66" s="45" t="str">
        <f>IF(AND(E66&lt;&gt;'Povolené hodnoty'!$B$4,F66=13),H66+K66,"")</f>
        <v/>
      </c>
      <c r="AD66" s="19" t="b">
        <f t="shared" si="12"/>
        <v>0</v>
      </c>
      <c r="AE66" s="19" t="b">
        <f t="shared" si="13"/>
        <v>0</v>
      </c>
      <c r="AF66" s="19" t="b">
        <f>AND(E66&lt;&gt;'Povolené hodnoty'!$B$6,OR(SUM(G66,J66)&lt;&gt;SUM(N66:O66,R66:X66),SUM(H66,K66)&lt;&gt;SUM(P66:Q66,Y66:AB66),COUNT(G66:H66,J66:K66)&lt;&gt;COUNT(N66:AB66)))</f>
        <v>0</v>
      </c>
      <c r="AG66" s="19" t="b">
        <f>AND(E66='Povolené hodnoty'!$B$6,$AG$5)</f>
        <v>0</v>
      </c>
    </row>
    <row r="67" spans="1:33" x14ac:dyDescent="0.2">
      <c r="A67" s="81">
        <f t="shared" si="1"/>
        <v>62</v>
      </c>
      <c r="B67" s="85"/>
      <c r="C67" s="86"/>
      <c r="D67" s="75"/>
      <c r="E67" s="76"/>
      <c r="F67" s="77"/>
      <c r="G67" s="78"/>
      <c r="H67" s="79"/>
      <c r="I67" s="45">
        <f t="shared" si="9"/>
        <v>3625</v>
      </c>
      <c r="J67" s="158"/>
      <c r="K67" s="159"/>
      <c r="L67" s="160">
        <f t="shared" si="10"/>
        <v>10884</v>
      </c>
      <c r="M67" s="46">
        <f t="shared" si="11"/>
        <v>62</v>
      </c>
      <c r="N67" s="43" t="str">
        <f>IF(AND(E67='Povolené hodnoty'!$B$4,F67=2),G67+J67,"")</f>
        <v/>
      </c>
      <c r="O67" s="45" t="str">
        <f>IF(AND(E67='Povolené hodnoty'!$B$4,F67=1),G67+J67,"")</f>
        <v/>
      </c>
      <c r="P67" s="43" t="str">
        <f>IF(AND(E67='Povolené hodnoty'!$B$4,F67=10),H67+K67,"")</f>
        <v/>
      </c>
      <c r="Q67" s="45" t="str">
        <f>IF(AND(E67='Povolené hodnoty'!$B$4,F67=9),H67+K67,"")</f>
        <v/>
      </c>
      <c r="R67" s="43" t="str">
        <f>IF(AND(E67&lt;&gt;'Povolené hodnoty'!$B$4,F67=2),G67+J67,"")</f>
        <v/>
      </c>
      <c r="S67" s="44" t="str">
        <f>IF(AND(E67&lt;&gt;'Povolené hodnoty'!$B$4,F67=3),G67+J67,"")</f>
        <v/>
      </c>
      <c r="T67" s="44" t="str">
        <f>IF(AND(E67&lt;&gt;'Povolené hodnoty'!$B$4,F67=4),G67+J67,"")</f>
        <v/>
      </c>
      <c r="U67" s="44" t="str">
        <f>IF(AND(E67&lt;&gt;'Povolené hodnoty'!$B$4,F67="5a"),G67-H67+J67-K67,"")</f>
        <v/>
      </c>
      <c r="V67" s="44" t="str">
        <f>IF(AND(E67&lt;&gt;'Povolené hodnoty'!$B$4,F67="5b"),G67-H67+J67-K67,"")</f>
        <v/>
      </c>
      <c r="W67" s="44" t="str">
        <f>IF(AND(E67&lt;&gt;'Povolené hodnoty'!$B$4,F67=6),G67+J67,"")</f>
        <v/>
      </c>
      <c r="X67" s="45" t="str">
        <f>IF(AND(E67&lt;&gt;'Povolené hodnoty'!$B$4,F67=7),G67+J67,"")</f>
        <v/>
      </c>
      <c r="Y67" s="43" t="str">
        <f>IF(AND(E67&lt;&gt;'Povolené hodnoty'!$B$4,F67=10),H67+K67,"")</f>
        <v/>
      </c>
      <c r="Z67" s="44" t="str">
        <f>IF(AND(E67&lt;&gt;'Povolené hodnoty'!$B$4,F67=11),H67+K67,"")</f>
        <v/>
      </c>
      <c r="AA67" s="44" t="str">
        <f>IF(AND(E67&lt;&gt;'Povolené hodnoty'!$B$4,F67=12),H67+K67,"")</f>
        <v/>
      </c>
      <c r="AB67" s="45" t="str">
        <f>IF(AND(E67&lt;&gt;'Povolené hodnoty'!$B$4,F67=13),H67+K67,"")</f>
        <v/>
      </c>
      <c r="AD67" s="19" t="b">
        <f t="shared" si="12"/>
        <v>0</v>
      </c>
      <c r="AE67" s="19" t="b">
        <f t="shared" si="13"/>
        <v>0</v>
      </c>
      <c r="AF67" s="19" t="b">
        <f>AND(E67&lt;&gt;'Povolené hodnoty'!$B$6,OR(SUM(G67,J67)&lt;&gt;SUM(N67:O67,R67:X67),SUM(H67,K67)&lt;&gt;SUM(P67:Q67,Y67:AB67),COUNT(G67:H67,J67:K67)&lt;&gt;COUNT(N67:AB67)))</f>
        <v>0</v>
      </c>
      <c r="AG67" s="19" t="b">
        <f>AND(E67='Povolené hodnoty'!$B$6,$AG$5)</f>
        <v>0</v>
      </c>
    </row>
    <row r="68" spans="1:33" x14ac:dyDescent="0.2">
      <c r="A68" s="81">
        <f t="shared" si="1"/>
        <v>63</v>
      </c>
      <c r="B68" s="85"/>
      <c r="C68" s="86"/>
      <c r="D68" s="75"/>
      <c r="E68" s="76"/>
      <c r="F68" s="77"/>
      <c r="G68" s="78"/>
      <c r="H68" s="79"/>
      <c r="I68" s="45">
        <f t="shared" si="9"/>
        <v>3625</v>
      </c>
      <c r="J68" s="158"/>
      <c r="K68" s="159"/>
      <c r="L68" s="160">
        <f t="shared" si="10"/>
        <v>10884</v>
      </c>
      <c r="M68" s="46">
        <f t="shared" si="11"/>
        <v>63</v>
      </c>
      <c r="N68" s="43" t="str">
        <f>IF(AND(E68='Povolené hodnoty'!$B$4,F68=2),G68+J68,"")</f>
        <v/>
      </c>
      <c r="O68" s="45" t="str">
        <f>IF(AND(E68='Povolené hodnoty'!$B$4,F68=1),G68+J68,"")</f>
        <v/>
      </c>
      <c r="P68" s="43" t="str">
        <f>IF(AND(E68='Povolené hodnoty'!$B$4,F68=10),H68+K68,"")</f>
        <v/>
      </c>
      <c r="Q68" s="45" t="str">
        <f>IF(AND(E68='Povolené hodnoty'!$B$4,F68=9),H68+K68,"")</f>
        <v/>
      </c>
      <c r="R68" s="43" t="str">
        <f>IF(AND(E68&lt;&gt;'Povolené hodnoty'!$B$4,F68=2),G68+J68,"")</f>
        <v/>
      </c>
      <c r="S68" s="44" t="str">
        <f>IF(AND(E68&lt;&gt;'Povolené hodnoty'!$B$4,F68=3),G68+J68,"")</f>
        <v/>
      </c>
      <c r="T68" s="44" t="str">
        <f>IF(AND(E68&lt;&gt;'Povolené hodnoty'!$B$4,F68=4),G68+J68,"")</f>
        <v/>
      </c>
      <c r="U68" s="44" t="str">
        <f>IF(AND(E68&lt;&gt;'Povolené hodnoty'!$B$4,F68="5a"),G68-H68+J68-K68,"")</f>
        <v/>
      </c>
      <c r="V68" s="44" t="str">
        <f>IF(AND(E68&lt;&gt;'Povolené hodnoty'!$B$4,F68="5b"),G68-H68+J68-K68,"")</f>
        <v/>
      </c>
      <c r="W68" s="44" t="str">
        <f>IF(AND(E68&lt;&gt;'Povolené hodnoty'!$B$4,F68=6),G68+J68,"")</f>
        <v/>
      </c>
      <c r="X68" s="45" t="str">
        <f>IF(AND(E68&lt;&gt;'Povolené hodnoty'!$B$4,F68=7),G68+J68,"")</f>
        <v/>
      </c>
      <c r="Y68" s="43" t="str">
        <f>IF(AND(E68&lt;&gt;'Povolené hodnoty'!$B$4,F68=10),H68+K68,"")</f>
        <v/>
      </c>
      <c r="Z68" s="44" t="str">
        <f>IF(AND(E68&lt;&gt;'Povolené hodnoty'!$B$4,F68=11),H68+K68,"")</f>
        <v/>
      </c>
      <c r="AA68" s="44" t="str">
        <f>IF(AND(E68&lt;&gt;'Povolené hodnoty'!$B$4,F68=12),H68+K68,"")</f>
        <v/>
      </c>
      <c r="AB68" s="45" t="str">
        <f>IF(AND(E68&lt;&gt;'Povolené hodnoty'!$B$4,F68=13),H68+K68,"")</f>
        <v/>
      </c>
      <c r="AD68" s="19" t="b">
        <f t="shared" si="12"/>
        <v>0</v>
      </c>
      <c r="AE68" s="19" t="b">
        <f t="shared" si="13"/>
        <v>0</v>
      </c>
      <c r="AF68" s="19" t="b">
        <f>AND(E68&lt;&gt;'Povolené hodnoty'!$B$6,OR(SUM(G68,J68)&lt;&gt;SUM(N68:O68,R68:X68),SUM(H68,K68)&lt;&gt;SUM(P68:Q68,Y68:AB68),COUNT(G68:H68,J68:K68)&lt;&gt;COUNT(N68:AB68)))</f>
        <v>0</v>
      </c>
      <c r="AG68" s="19" t="b">
        <f>AND(E68='Povolené hodnoty'!$B$6,$AG$5)</f>
        <v>0</v>
      </c>
    </row>
    <row r="69" spans="1:33" x14ac:dyDescent="0.2">
      <c r="A69" s="81">
        <f t="shared" si="1"/>
        <v>64</v>
      </c>
      <c r="B69" s="85"/>
      <c r="C69" s="86"/>
      <c r="D69" s="75"/>
      <c r="E69" s="76"/>
      <c r="F69" s="77"/>
      <c r="G69" s="78"/>
      <c r="H69" s="79"/>
      <c r="I69" s="45">
        <f t="shared" si="9"/>
        <v>3625</v>
      </c>
      <c r="J69" s="158"/>
      <c r="K69" s="159"/>
      <c r="L69" s="160">
        <f t="shared" si="10"/>
        <v>10884</v>
      </c>
      <c r="M69" s="46">
        <f t="shared" si="11"/>
        <v>64</v>
      </c>
      <c r="N69" s="43" t="str">
        <f>IF(AND(E69='Povolené hodnoty'!$B$4,F69=2),G69+J69,"")</f>
        <v/>
      </c>
      <c r="O69" s="45" t="str">
        <f>IF(AND(E69='Povolené hodnoty'!$B$4,F69=1),G69+J69,"")</f>
        <v/>
      </c>
      <c r="P69" s="43" t="str">
        <f>IF(AND(E69='Povolené hodnoty'!$B$4,F69=10),H69+K69,"")</f>
        <v/>
      </c>
      <c r="Q69" s="45" t="str">
        <f>IF(AND(E69='Povolené hodnoty'!$B$4,F69=9),H69+K69,"")</f>
        <v/>
      </c>
      <c r="R69" s="43" t="str">
        <f>IF(AND(E69&lt;&gt;'Povolené hodnoty'!$B$4,F69=2),G69+J69,"")</f>
        <v/>
      </c>
      <c r="S69" s="44" t="str">
        <f>IF(AND(E69&lt;&gt;'Povolené hodnoty'!$B$4,F69=3),G69+J69,"")</f>
        <v/>
      </c>
      <c r="T69" s="44" t="str">
        <f>IF(AND(E69&lt;&gt;'Povolené hodnoty'!$B$4,F69=4),G69+J69,"")</f>
        <v/>
      </c>
      <c r="U69" s="44" t="str">
        <f>IF(AND(E69&lt;&gt;'Povolené hodnoty'!$B$4,F69="5a"),G69-H69+J69-K69,"")</f>
        <v/>
      </c>
      <c r="V69" s="44" t="str">
        <f>IF(AND(E69&lt;&gt;'Povolené hodnoty'!$B$4,F69="5b"),G69-H69+J69-K69,"")</f>
        <v/>
      </c>
      <c r="W69" s="44" t="str">
        <f>IF(AND(E69&lt;&gt;'Povolené hodnoty'!$B$4,F69=6),G69+J69,"")</f>
        <v/>
      </c>
      <c r="X69" s="45" t="str">
        <f>IF(AND(E69&lt;&gt;'Povolené hodnoty'!$B$4,F69=7),G69+J69,"")</f>
        <v/>
      </c>
      <c r="Y69" s="43" t="str">
        <f>IF(AND(E69&lt;&gt;'Povolené hodnoty'!$B$4,F69=10),H69+K69,"")</f>
        <v/>
      </c>
      <c r="Z69" s="44" t="str">
        <f>IF(AND(E69&lt;&gt;'Povolené hodnoty'!$B$4,F69=11),H69+K69,"")</f>
        <v/>
      </c>
      <c r="AA69" s="44" t="str">
        <f>IF(AND(E69&lt;&gt;'Povolené hodnoty'!$B$4,F69=12),H69+K69,"")</f>
        <v/>
      </c>
      <c r="AB69" s="45" t="str">
        <f>IF(AND(E69&lt;&gt;'Povolené hodnoty'!$B$4,F69=13),H69+K69,"")</f>
        <v/>
      </c>
      <c r="AD69" s="19" t="b">
        <f t="shared" si="12"/>
        <v>0</v>
      </c>
      <c r="AE69" s="19" t="b">
        <f t="shared" si="13"/>
        <v>0</v>
      </c>
      <c r="AF69" s="19" t="b">
        <f>AND(E69&lt;&gt;'Povolené hodnoty'!$B$6,OR(SUM(G69,J69)&lt;&gt;SUM(N69:O69,R69:X69),SUM(H69,K69)&lt;&gt;SUM(P69:Q69,Y69:AB69),COUNT(G69:H69,J69:K69)&lt;&gt;COUNT(N69:AB69)))</f>
        <v>0</v>
      </c>
      <c r="AG69" s="19" t="b">
        <f>AND(E69='Povolené hodnoty'!$B$6,$AG$5)</f>
        <v>0</v>
      </c>
    </row>
    <row r="70" spans="1:33" x14ac:dyDescent="0.2">
      <c r="A70" s="81">
        <f t="shared" si="1"/>
        <v>65</v>
      </c>
      <c r="B70" s="85"/>
      <c r="C70" s="86"/>
      <c r="D70" s="75"/>
      <c r="E70" s="76"/>
      <c r="F70" s="77"/>
      <c r="G70" s="78"/>
      <c r="H70" s="79"/>
      <c r="I70" s="45">
        <f t="shared" si="9"/>
        <v>3625</v>
      </c>
      <c r="J70" s="158"/>
      <c r="K70" s="159"/>
      <c r="L70" s="160">
        <f t="shared" si="10"/>
        <v>10884</v>
      </c>
      <c r="M70" s="46">
        <f t="shared" si="11"/>
        <v>65</v>
      </c>
      <c r="N70" s="43" t="str">
        <f>IF(AND(E70='Povolené hodnoty'!$B$4,F70=2),G70+J70,"")</f>
        <v/>
      </c>
      <c r="O70" s="45" t="str">
        <f>IF(AND(E70='Povolené hodnoty'!$B$4,F70=1),G70+J70,"")</f>
        <v/>
      </c>
      <c r="P70" s="43" t="str">
        <f>IF(AND(E70='Povolené hodnoty'!$B$4,F70=10),H70+K70,"")</f>
        <v/>
      </c>
      <c r="Q70" s="45" t="str">
        <f>IF(AND(E70='Povolené hodnoty'!$B$4,F70=9),H70+K70,"")</f>
        <v/>
      </c>
      <c r="R70" s="43" t="str">
        <f>IF(AND(E70&lt;&gt;'Povolené hodnoty'!$B$4,F70=2),G70+J70,"")</f>
        <v/>
      </c>
      <c r="S70" s="44" t="str">
        <f>IF(AND(E70&lt;&gt;'Povolené hodnoty'!$B$4,F70=3),G70+J70,"")</f>
        <v/>
      </c>
      <c r="T70" s="44" t="str">
        <f>IF(AND(E70&lt;&gt;'Povolené hodnoty'!$B$4,F70=4),G70+J70,"")</f>
        <v/>
      </c>
      <c r="U70" s="44" t="str">
        <f>IF(AND(E70&lt;&gt;'Povolené hodnoty'!$B$4,F70="5a"),G70-H70+J70-K70,"")</f>
        <v/>
      </c>
      <c r="V70" s="44" t="str">
        <f>IF(AND(E70&lt;&gt;'Povolené hodnoty'!$B$4,F70="5b"),G70-H70+J70-K70,"")</f>
        <v/>
      </c>
      <c r="W70" s="44" t="str">
        <f>IF(AND(E70&lt;&gt;'Povolené hodnoty'!$B$4,F70=6),G70+J70,"")</f>
        <v/>
      </c>
      <c r="X70" s="45" t="str">
        <f>IF(AND(E70&lt;&gt;'Povolené hodnoty'!$B$4,F70=7),G70+J70,"")</f>
        <v/>
      </c>
      <c r="Y70" s="43" t="str">
        <f>IF(AND(E70&lt;&gt;'Povolené hodnoty'!$B$4,F70=10),H70+K70,"")</f>
        <v/>
      </c>
      <c r="Z70" s="44" t="str">
        <f>IF(AND(E70&lt;&gt;'Povolené hodnoty'!$B$4,F70=11),H70+K70,"")</f>
        <v/>
      </c>
      <c r="AA70" s="44" t="str">
        <f>IF(AND(E70&lt;&gt;'Povolené hodnoty'!$B$4,F70=12),H70+K70,"")</f>
        <v/>
      </c>
      <c r="AB70" s="45" t="str">
        <f>IF(AND(E70&lt;&gt;'Povolené hodnoty'!$B$4,F70=13),H70+K70,"")</f>
        <v/>
      </c>
      <c r="AD70" s="19" t="b">
        <f t="shared" si="12"/>
        <v>0</v>
      </c>
      <c r="AE70" s="19" t="b">
        <f t="shared" si="13"/>
        <v>0</v>
      </c>
      <c r="AF70" s="19" t="b">
        <f>AND(E70&lt;&gt;'Povolené hodnoty'!$B$6,OR(SUM(G70,J70)&lt;&gt;SUM(N70:O70,R70:X70),SUM(H70,K70)&lt;&gt;SUM(P70:Q70,Y70:AB70),COUNT(G70:H70,J70:K70)&lt;&gt;COUNT(N70:AB70)))</f>
        <v>0</v>
      </c>
      <c r="AG70" s="19" t="b">
        <f>AND(E70='Povolené hodnoty'!$B$6,$AG$5)</f>
        <v>0</v>
      </c>
    </row>
    <row r="71" spans="1:33" x14ac:dyDescent="0.2">
      <c r="A71" s="81">
        <f t="shared" ref="A71:A134" si="14">A70+1</f>
        <v>66</v>
      </c>
      <c r="B71" s="85"/>
      <c r="C71" s="86"/>
      <c r="D71" s="75"/>
      <c r="E71" s="76"/>
      <c r="F71" s="77"/>
      <c r="G71" s="78"/>
      <c r="H71" s="79"/>
      <c r="I71" s="45">
        <f t="shared" si="9"/>
        <v>3625</v>
      </c>
      <c r="J71" s="158"/>
      <c r="K71" s="159"/>
      <c r="L71" s="160">
        <f t="shared" si="10"/>
        <v>10884</v>
      </c>
      <c r="M71" s="46">
        <f t="shared" si="11"/>
        <v>66</v>
      </c>
      <c r="N71" s="43" t="str">
        <f>IF(AND(E71='Povolené hodnoty'!$B$4,F71=2),G71+J71,"")</f>
        <v/>
      </c>
      <c r="O71" s="45" t="str">
        <f>IF(AND(E71='Povolené hodnoty'!$B$4,F71=1),G71+J71,"")</f>
        <v/>
      </c>
      <c r="P71" s="43" t="str">
        <f>IF(AND(E71='Povolené hodnoty'!$B$4,F71=10),H71+K71,"")</f>
        <v/>
      </c>
      <c r="Q71" s="45" t="str">
        <f>IF(AND(E71='Povolené hodnoty'!$B$4,F71=9),H71+K71,"")</f>
        <v/>
      </c>
      <c r="R71" s="43" t="str">
        <f>IF(AND(E71&lt;&gt;'Povolené hodnoty'!$B$4,F71=2),G71+J71,"")</f>
        <v/>
      </c>
      <c r="S71" s="44" t="str">
        <f>IF(AND(E71&lt;&gt;'Povolené hodnoty'!$B$4,F71=3),G71+J71,"")</f>
        <v/>
      </c>
      <c r="T71" s="44" t="str">
        <f>IF(AND(E71&lt;&gt;'Povolené hodnoty'!$B$4,F71=4),G71+J71,"")</f>
        <v/>
      </c>
      <c r="U71" s="44" t="str">
        <f>IF(AND(E71&lt;&gt;'Povolené hodnoty'!$B$4,F71="5a"),G71-H71+J71-K71,"")</f>
        <v/>
      </c>
      <c r="V71" s="44" t="str">
        <f>IF(AND(E71&lt;&gt;'Povolené hodnoty'!$B$4,F71="5b"),G71-H71+J71-K71,"")</f>
        <v/>
      </c>
      <c r="W71" s="44" t="str">
        <f>IF(AND(E71&lt;&gt;'Povolené hodnoty'!$B$4,F71=6),G71+J71,"")</f>
        <v/>
      </c>
      <c r="X71" s="45" t="str">
        <f>IF(AND(E71&lt;&gt;'Povolené hodnoty'!$B$4,F71=7),G71+J71,"")</f>
        <v/>
      </c>
      <c r="Y71" s="43" t="str">
        <f>IF(AND(E71&lt;&gt;'Povolené hodnoty'!$B$4,F71=10),H71+K71,"")</f>
        <v/>
      </c>
      <c r="Z71" s="44" t="str">
        <f>IF(AND(E71&lt;&gt;'Povolené hodnoty'!$B$4,F71=11),H71+K71,"")</f>
        <v/>
      </c>
      <c r="AA71" s="44" t="str">
        <f>IF(AND(E71&lt;&gt;'Povolené hodnoty'!$B$4,F71=12),H71+K71,"")</f>
        <v/>
      </c>
      <c r="AB71" s="45" t="str">
        <f>IF(AND(E71&lt;&gt;'Povolené hodnoty'!$B$4,F71=13),H71+K71,"")</f>
        <v/>
      </c>
      <c r="AD71" s="19" t="b">
        <f t="shared" si="12"/>
        <v>0</v>
      </c>
      <c r="AE71" s="19" t="b">
        <f t="shared" si="13"/>
        <v>0</v>
      </c>
      <c r="AF71" s="19" t="b">
        <f>AND(E71&lt;&gt;'Povolené hodnoty'!$B$6,OR(SUM(G71,J71)&lt;&gt;SUM(N71:O71,R71:X71),SUM(H71,K71)&lt;&gt;SUM(P71:Q71,Y71:AB71),COUNT(G71:H71,J71:K71)&lt;&gt;COUNT(N71:AB71)))</f>
        <v>0</v>
      </c>
      <c r="AG71" s="19" t="b">
        <f>AND(E71='Povolené hodnoty'!$B$6,$AG$5)</f>
        <v>0</v>
      </c>
    </row>
    <row r="72" spans="1:33" x14ac:dyDescent="0.2">
      <c r="A72" s="81">
        <f t="shared" si="14"/>
        <v>67</v>
      </c>
      <c r="B72" s="85"/>
      <c r="C72" s="86"/>
      <c r="D72" s="75"/>
      <c r="E72" s="76"/>
      <c r="F72" s="77"/>
      <c r="G72" s="78"/>
      <c r="H72" s="79"/>
      <c r="I72" s="45">
        <f t="shared" si="9"/>
        <v>3625</v>
      </c>
      <c r="J72" s="158"/>
      <c r="K72" s="159"/>
      <c r="L72" s="160">
        <f t="shared" si="10"/>
        <v>10884</v>
      </c>
      <c r="M72" s="46">
        <f t="shared" si="11"/>
        <v>67</v>
      </c>
      <c r="N72" s="43" t="str">
        <f>IF(AND(E72='Povolené hodnoty'!$B$4,F72=2),G72+J72,"")</f>
        <v/>
      </c>
      <c r="O72" s="45" t="str">
        <f>IF(AND(E72='Povolené hodnoty'!$B$4,F72=1),G72+J72,"")</f>
        <v/>
      </c>
      <c r="P72" s="43" t="str">
        <f>IF(AND(E72='Povolené hodnoty'!$B$4,F72=10),H72+K72,"")</f>
        <v/>
      </c>
      <c r="Q72" s="45" t="str">
        <f>IF(AND(E72='Povolené hodnoty'!$B$4,F72=9),H72+K72,"")</f>
        <v/>
      </c>
      <c r="R72" s="43" t="str">
        <f>IF(AND(E72&lt;&gt;'Povolené hodnoty'!$B$4,F72=2),G72+J72,"")</f>
        <v/>
      </c>
      <c r="S72" s="44" t="str">
        <f>IF(AND(E72&lt;&gt;'Povolené hodnoty'!$B$4,F72=3),G72+J72,"")</f>
        <v/>
      </c>
      <c r="T72" s="44" t="str">
        <f>IF(AND(E72&lt;&gt;'Povolené hodnoty'!$B$4,F72=4),G72+J72,"")</f>
        <v/>
      </c>
      <c r="U72" s="44" t="str">
        <f>IF(AND(E72&lt;&gt;'Povolené hodnoty'!$B$4,F72="5a"),G72-H72+J72-K72,"")</f>
        <v/>
      </c>
      <c r="V72" s="44" t="str">
        <f>IF(AND(E72&lt;&gt;'Povolené hodnoty'!$B$4,F72="5b"),G72-H72+J72-K72,"")</f>
        <v/>
      </c>
      <c r="W72" s="44" t="str">
        <f>IF(AND(E72&lt;&gt;'Povolené hodnoty'!$B$4,F72=6),G72+J72,"")</f>
        <v/>
      </c>
      <c r="X72" s="45" t="str">
        <f>IF(AND(E72&lt;&gt;'Povolené hodnoty'!$B$4,F72=7),G72+J72,"")</f>
        <v/>
      </c>
      <c r="Y72" s="43" t="str">
        <f>IF(AND(E72&lt;&gt;'Povolené hodnoty'!$B$4,F72=10),H72+K72,"")</f>
        <v/>
      </c>
      <c r="Z72" s="44" t="str">
        <f>IF(AND(E72&lt;&gt;'Povolené hodnoty'!$B$4,F72=11),H72+K72,"")</f>
        <v/>
      </c>
      <c r="AA72" s="44" t="str">
        <f>IF(AND(E72&lt;&gt;'Povolené hodnoty'!$B$4,F72=12),H72+K72,"")</f>
        <v/>
      </c>
      <c r="AB72" s="45" t="str">
        <f>IF(AND(E72&lt;&gt;'Povolené hodnoty'!$B$4,F72=13),H72+K72,"")</f>
        <v/>
      </c>
      <c r="AD72" s="19" t="b">
        <f t="shared" si="12"/>
        <v>0</v>
      </c>
      <c r="AE72" s="19" t="b">
        <f t="shared" si="13"/>
        <v>0</v>
      </c>
      <c r="AF72" s="19" t="b">
        <f>AND(E72&lt;&gt;'Povolené hodnoty'!$B$6,OR(SUM(G72,J72)&lt;&gt;SUM(N72:O72,R72:X72),SUM(H72,K72)&lt;&gt;SUM(P72:Q72,Y72:AB72),COUNT(G72:H72,J72:K72)&lt;&gt;COUNT(N72:AB72)))</f>
        <v>0</v>
      </c>
      <c r="AG72" s="19" t="b">
        <f>AND(E72='Povolené hodnoty'!$B$6,$AG$5)</f>
        <v>0</v>
      </c>
    </row>
    <row r="73" spans="1:33" x14ac:dyDescent="0.2">
      <c r="A73" s="81">
        <f t="shared" si="14"/>
        <v>68</v>
      </c>
      <c r="B73" s="85"/>
      <c r="C73" s="86"/>
      <c r="D73" s="75"/>
      <c r="E73" s="76"/>
      <c r="F73" s="77"/>
      <c r="G73" s="78"/>
      <c r="H73" s="79"/>
      <c r="I73" s="45">
        <f t="shared" si="9"/>
        <v>3625</v>
      </c>
      <c r="J73" s="158"/>
      <c r="K73" s="159"/>
      <c r="L73" s="160">
        <f t="shared" si="10"/>
        <v>10884</v>
      </c>
      <c r="M73" s="46">
        <f t="shared" si="11"/>
        <v>68</v>
      </c>
      <c r="N73" s="43" t="str">
        <f>IF(AND(E73='Povolené hodnoty'!$B$4,F73=2),G73+J73,"")</f>
        <v/>
      </c>
      <c r="O73" s="45" t="str">
        <f>IF(AND(E73='Povolené hodnoty'!$B$4,F73=1),G73+J73,"")</f>
        <v/>
      </c>
      <c r="P73" s="43" t="str">
        <f>IF(AND(E73='Povolené hodnoty'!$B$4,F73=10),H73+K73,"")</f>
        <v/>
      </c>
      <c r="Q73" s="45" t="str">
        <f>IF(AND(E73='Povolené hodnoty'!$B$4,F73=9),H73+K73,"")</f>
        <v/>
      </c>
      <c r="R73" s="43" t="str">
        <f>IF(AND(E73&lt;&gt;'Povolené hodnoty'!$B$4,F73=2),G73+J73,"")</f>
        <v/>
      </c>
      <c r="S73" s="44" t="str">
        <f>IF(AND(E73&lt;&gt;'Povolené hodnoty'!$B$4,F73=3),G73+J73,"")</f>
        <v/>
      </c>
      <c r="T73" s="44" t="str">
        <f>IF(AND(E73&lt;&gt;'Povolené hodnoty'!$B$4,F73=4),G73+J73,"")</f>
        <v/>
      </c>
      <c r="U73" s="44" t="str">
        <f>IF(AND(E73&lt;&gt;'Povolené hodnoty'!$B$4,F73="5a"),G73-H73+J73-K73,"")</f>
        <v/>
      </c>
      <c r="V73" s="44" t="str">
        <f>IF(AND(E73&lt;&gt;'Povolené hodnoty'!$B$4,F73="5b"),G73-H73+J73-K73,"")</f>
        <v/>
      </c>
      <c r="W73" s="44" t="str">
        <f>IF(AND(E73&lt;&gt;'Povolené hodnoty'!$B$4,F73=6),G73+J73,"")</f>
        <v/>
      </c>
      <c r="X73" s="45" t="str">
        <f>IF(AND(E73&lt;&gt;'Povolené hodnoty'!$B$4,F73=7),G73+J73,"")</f>
        <v/>
      </c>
      <c r="Y73" s="43" t="str">
        <f>IF(AND(E73&lt;&gt;'Povolené hodnoty'!$B$4,F73=10),H73+K73,"")</f>
        <v/>
      </c>
      <c r="Z73" s="44" t="str">
        <f>IF(AND(E73&lt;&gt;'Povolené hodnoty'!$B$4,F73=11),H73+K73,"")</f>
        <v/>
      </c>
      <c r="AA73" s="44" t="str">
        <f>IF(AND(E73&lt;&gt;'Povolené hodnoty'!$B$4,F73=12),H73+K73,"")</f>
        <v/>
      </c>
      <c r="AB73" s="45" t="str">
        <f>IF(AND(E73&lt;&gt;'Povolené hodnoty'!$B$4,F73=13),H73+K73,"")</f>
        <v/>
      </c>
      <c r="AD73" s="19" t="b">
        <f t="shared" si="12"/>
        <v>0</v>
      </c>
      <c r="AE73" s="19" t="b">
        <f t="shared" si="13"/>
        <v>0</v>
      </c>
      <c r="AF73" s="19" t="b">
        <f>AND(E73&lt;&gt;'Povolené hodnoty'!$B$6,OR(SUM(G73,J73)&lt;&gt;SUM(N73:O73,R73:X73),SUM(H73,K73)&lt;&gt;SUM(P73:Q73,Y73:AB73),COUNT(G73:H73,J73:K73)&lt;&gt;COUNT(N73:AB73)))</f>
        <v>0</v>
      </c>
      <c r="AG73" s="19" t="b">
        <f>AND(E73='Povolené hodnoty'!$B$6,$AG$5)</f>
        <v>0</v>
      </c>
    </row>
    <row r="74" spans="1:33" x14ac:dyDescent="0.2">
      <c r="A74" s="81">
        <f t="shared" si="14"/>
        <v>69</v>
      </c>
      <c r="B74" s="85"/>
      <c r="C74" s="86"/>
      <c r="D74" s="75"/>
      <c r="E74" s="76"/>
      <c r="F74" s="77"/>
      <c r="G74" s="78"/>
      <c r="H74" s="79"/>
      <c r="I74" s="45">
        <f t="shared" si="9"/>
        <v>3625</v>
      </c>
      <c r="J74" s="158"/>
      <c r="K74" s="159"/>
      <c r="L74" s="160">
        <f t="shared" si="10"/>
        <v>10884</v>
      </c>
      <c r="M74" s="46">
        <f t="shared" si="11"/>
        <v>69</v>
      </c>
      <c r="N74" s="43" t="str">
        <f>IF(AND(E74='Povolené hodnoty'!$B$4,F74=2),G74+J74,"")</f>
        <v/>
      </c>
      <c r="O74" s="45" t="str">
        <f>IF(AND(E74='Povolené hodnoty'!$B$4,F74=1),G74+J74,"")</f>
        <v/>
      </c>
      <c r="P74" s="43" t="str">
        <f>IF(AND(E74='Povolené hodnoty'!$B$4,F74=10),H74+K74,"")</f>
        <v/>
      </c>
      <c r="Q74" s="45" t="str">
        <f>IF(AND(E74='Povolené hodnoty'!$B$4,F74=9),H74+K74,"")</f>
        <v/>
      </c>
      <c r="R74" s="43" t="str">
        <f>IF(AND(E74&lt;&gt;'Povolené hodnoty'!$B$4,F74=2),G74+J74,"")</f>
        <v/>
      </c>
      <c r="S74" s="44" t="str">
        <f>IF(AND(E74&lt;&gt;'Povolené hodnoty'!$B$4,F74=3),G74+J74,"")</f>
        <v/>
      </c>
      <c r="T74" s="44" t="str">
        <f>IF(AND(E74&lt;&gt;'Povolené hodnoty'!$B$4,F74=4),G74+J74,"")</f>
        <v/>
      </c>
      <c r="U74" s="44" t="str">
        <f>IF(AND(E74&lt;&gt;'Povolené hodnoty'!$B$4,F74="5a"),G74-H74+J74-K74,"")</f>
        <v/>
      </c>
      <c r="V74" s="44" t="str">
        <f>IF(AND(E74&lt;&gt;'Povolené hodnoty'!$B$4,F74="5b"),G74-H74+J74-K74,"")</f>
        <v/>
      </c>
      <c r="W74" s="44" t="str">
        <f>IF(AND(E74&lt;&gt;'Povolené hodnoty'!$B$4,F74=6),G74+J74,"")</f>
        <v/>
      </c>
      <c r="X74" s="45" t="str">
        <f>IF(AND(E74&lt;&gt;'Povolené hodnoty'!$B$4,F74=7),G74+J74,"")</f>
        <v/>
      </c>
      <c r="Y74" s="43" t="str">
        <f>IF(AND(E74&lt;&gt;'Povolené hodnoty'!$B$4,F74=10),H74+K74,"")</f>
        <v/>
      </c>
      <c r="Z74" s="44" t="str">
        <f>IF(AND(E74&lt;&gt;'Povolené hodnoty'!$B$4,F74=11),H74+K74,"")</f>
        <v/>
      </c>
      <c r="AA74" s="44" t="str">
        <f>IF(AND(E74&lt;&gt;'Povolené hodnoty'!$B$4,F74=12),H74+K74,"")</f>
        <v/>
      </c>
      <c r="AB74" s="45" t="str">
        <f>IF(AND(E74&lt;&gt;'Povolené hodnoty'!$B$4,F74=13),H74+K74,"")</f>
        <v/>
      </c>
      <c r="AD74" s="19" t="b">
        <f t="shared" si="12"/>
        <v>0</v>
      </c>
      <c r="AE74" s="19" t="b">
        <f t="shared" si="13"/>
        <v>0</v>
      </c>
      <c r="AF74" s="19" t="b">
        <f>AND(E74&lt;&gt;'Povolené hodnoty'!$B$6,OR(SUM(G74,J74)&lt;&gt;SUM(N74:O74,R74:X74),SUM(H74,K74)&lt;&gt;SUM(P74:Q74,Y74:AB74),COUNT(G74:H74,J74:K74)&lt;&gt;COUNT(N74:AB74)))</f>
        <v>0</v>
      </c>
      <c r="AG74" s="19" t="b">
        <f>AND(E74='Povolené hodnoty'!$B$6,$AG$5)</f>
        <v>0</v>
      </c>
    </row>
    <row r="75" spans="1:33" x14ac:dyDescent="0.2">
      <c r="A75" s="81">
        <f t="shared" si="14"/>
        <v>70</v>
      </c>
      <c r="B75" s="85"/>
      <c r="C75" s="86"/>
      <c r="D75" s="75"/>
      <c r="E75" s="76"/>
      <c r="F75" s="77"/>
      <c r="G75" s="78"/>
      <c r="H75" s="79"/>
      <c r="I75" s="45">
        <f t="shared" si="9"/>
        <v>3625</v>
      </c>
      <c r="J75" s="158"/>
      <c r="K75" s="159"/>
      <c r="L75" s="160">
        <f t="shared" si="10"/>
        <v>10884</v>
      </c>
      <c r="M75" s="46">
        <f t="shared" si="11"/>
        <v>70</v>
      </c>
      <c r="N75" s="43" t="str">
        <f>IF(AND(E75='Povolené hodnoty'!$B$4,F75=2),G75+J75,"")</f>
        <v/>
      </c>
      <c r="O75" s="45" t="str">
        <f>IF(AND(E75='Povolené hodnoty'!$B$4,F75=1),G75+J75,"")</f>
        <v/>
      </c>
      <c r="P75" s="43" t="str">
        <f>IF(AND(E75='Povolené hodnoty'!$B$4,F75=10),H75+K75,"")</f>
        <v/>
      </c>
      <c r="Q75" s="45" t="str">
        <f>IF(AND(E75='Povolené hodnoty'!$B$4,F75=9),H75+K75,"")</f>
        <v/>
      </c>
      <c r="R75" s="43" t="str">
        <f>IF(AND(E75&lt;&gt;'Povolené hodnoty'!$B$4,F75=2),G75+J75,"")</f>
        <v/>
      </c>
      <c r="S75" s="44" t="str">
        <f>IF(AND(E75&lt;&gt;'Povolené hodnoty'!$B$4,F75=3),G75+J75,"")</f>
        <v/>
      </c>
      <c r="T75" s="44" t="str">
        <f>IF(AND(E75&lt;&gt;'Povolené hodnoty'!$B$4,F75=4),G75+J75,"")</f>
        <v/>
      </c>
      <c r="U75" s="44" t="str">
        <f>IF(AND(E75&lt;&gt;'Povolené hodnoty'!$B$4,F75="5a"),G75-H75+J75-K75,"")</f>
        <v/>
      </c>
      <c r="V75" s="44" t="str">
        <f>IF(AND(E75&lt;&gt;'Povolené hodnoty'!$B$4,F75="5b"),G75-H75+J75-K75,"")</f>
        <v/>
      </c>
      <c r="W75" s="44" t="str">
        <f>IF(AND(E75&lt;&gt;'Povolené hodnoty'!$B$4,F75=6),G75+J75,"")</f>
        <v/>
      </c>
      <c r="X75" s="45" t="str">
        <f>IF(AND(E75&lt;&gt;'Povolené hodnoty'!$B$4,F75=7),G75+J75,"")</f>
        <v/>
      </c>
      <c r="Y75" s="43" t="str">
        <f>IF(AND(E75&lt;&gt;'Povolené hodnoty'!$B$4,F75=10),H75+K75,"")</f>
        <v/>
      </c>
      <c r="Z75" s="44" t="str">
        <f>IF(AND(E75&lt;&gt;'Povolené hodnoty'!$B$4,F75=11),H75+K75,"")</f>
        <v/>
      </c>
      <c r="AA75" s="44" t="str">
        <f>IF(AND(E75&lt;&gt;'Povolené hodnoty'!$B$4,F75=12),H75+K75,"")</f>
        <v/>
      </c>
      <c r="AB75" s="45" t="str">
        <f>IF(AND(E75&lt;&gt;'Povolené hodnoty'!$B$4,F75=13),H75+K75,"")</f>
        <v/>
      </c>
      <c r="AD75" s="19" t="b">
        <f t="shared" si="12"/>
        <v>0</v>
      </c>
      <c r="AE75" s="19" t="b">
        <f t="shared" si="13"/>
        <v>0</v>
      </c>
      <c r="AF75" s="19" t="b">
        <f>AND(E75&lt;&gt;'Povolené hodnoty'!$B$6,OR(SUM(G75,J75)&lt;&gt;SUM(N75:O75,R75:X75),SUM(H75,K75)&lt;&gt;SUM(P75:Q75,Y75:AB75),COUNT(G75:H75,J75:K75)&lt;&gt;COUNT(N75:AB75)))</f>
        <v>0</v>
      </c>
      <c r="AG75" s="19" t="b">
        <f>AND(E75='Povolené hodnoty'!$B$6,$AG$5)</f>
        <v>0</v>
      </c>
    </row>
    <row r="76" spans="1:33" x14ac:dyDescent="0.2">
      <c r="A76" s="81">
        <f t="shared" si="14"/>
        <v>71</v>
      </c>
      <c r="B76" s="85"/>
      <c r="C76" s="86"/>
      <c r="D76" s="75"/>
      <c r="E76" s="76"/>
      <c r="F76" s="77"/>
      <c r="G76" s="78"/>
      <c r="H76" s="79"/>
      <c r="I76" s="45">
        <f t="shared" si="9"/>
        <v>3625</v>
      </c>
      <c r="J76" s="158"/>
      <c r="K76" s="159"/>
      <c r="L76" s="160">
        <f t="shared" si="10"/>
        <v>10884</v>
      </c>
      <c r="M76" s="46">
        <f t="shared" si="11"/>
        <v>71</v>
      </c>
      <c r="N76" s="43" t="str">
        <f>IF(AND(E76='Povolené hodnoty'!$B$4,F76=2),G76+J76,"")</f>
        <v/>
      </c>
      <c r="O76" s="45" t="str">
        <f>IF(AND(E76='Povolené hodnoty'!$B$4,F76=1),G76+J76,"")</f>
        <v/>
      </c>
      <c r="P76" s="43" t="str">
        <f>IF(AND(E76='Povolené hodnoty'!$B$4,F76=10),H76+K76,"")</f>
        <v/>
      </c>
      <c r="Q76" s="45" t="str">
        <f>IF(AND(E76='Povolené hodnoty'!$B$4,F76=9),H76+K76,"")</f>
        <v/>
      </c>
      <c r="R76" s="43" t="str">
        <f>IF(AND(E76&lt;&gt;'Povolené hodnoty'!$B$4,F76=2),G76+J76,"")</f>
        <v/>
      </c>
      <c r="S76" s="44" t="str">
        <f>IF(AND(E76&lt;&gt;'Povolené hodnoty'!$B$4,F76=3),G76+J76,"")</f>
        <v/>
      </c>
      <c r="T76" s="44" t="str">
        <f>IF(AND(E76&lt;&gt;'Povolené hodnoty'!$B$4,F76=4),G76+J76,"")</f>
        <v/>
      </c>
      <c r="U76" s="44" t="str">
        <f>IF(AND(E76&lt;&gt;'Povolené hodnoty'!$B$4,F76="5a"),G76-H76+J76-K76,"")</f>
        <v/>
      </c>
      <c r="V76" s="44" t="str">
        <f>IF(AND(E76&lt;&gt;'Povolené hodnoty'!$B$4,F76="5b"),G76-H76+J76-K76,"")</f>
        <v/>
      </c>
      <c r="W76" s="44" t="str">
        <f>IF(AND(E76&lt;&gt;'Povolené hodnoty'!$B$4,F76=6),G76+J76,"")</f>
        <v/>
      </c>
      <c r="X76" s="45" t="str">
        <f>IF(AND(E76&lt;&gt;'Povolené hodnoty'!$B$4,F76=7),G76+J76,"")</f>
        <v/>
      </c>
      <c r="Y76" s="43" t="str">
        <f>IF(AND(E76&lt;&gt;'Povolené hodnoty'!$B$4,F76=10),H76+K76,"")</f>
        <v/>
      </c>
      <c r="Z76" s="44" t="str">
        <f>IF(AND(E76&lt;&gt;'Povolené hodnoty'!$B$4,F76=11),H76+K76,"")</f>
        <v/>
      </c>
      <c r="AA76" s="44" t="str">
        <f>IF(AND(E76&lt;&gt;'Povolené hodnoty'!$B$4,F76=12),H76+K76,"")</f>
        <v/>
      </c>
      <c r="AB76" s="45" t="str">
        <f>IF(AND(E76&lt;&gt;'Povolené hodnoty'!$B$4,F76=13),H76+K76,"")</f>
        <v/>
      </c>
      <c r="AD76" s="19" t="b">
        <f t="shared" si="12"/>
        <v>0</v>
      </c>
      <c r="AE76" s="19" t="b">
        <f t="shared" si="13"/>
        <v>0</v>
      </c>
      <c r="AF76" s="19" t="b">
        <f>AND(E76&lt;&gt;'Povolené hodnoty'!$B$6,OR(SUM(G76,J76)&lt;&gt;SUM(N76:O76,R76:X76),SUM(H76,K76)&lt;&gt;SUM(P76:Q76,Y76:AB76),COUNT(G76:H76,J76:K76)&lt;&gt;COUNT(N76:AB76)))</f>
        <v>0</v>
      </c>
      <c r="AG76" s="19" t="b">
        <f>AND(E76='Povolené hodnoty'!$B$6,$AG$5)</f>
        <v>0</v>
      </c>
    </row>
    <row r="77" spans="1:33" x14ac:dyDescent="0.2">
      <c r="A77" s="81">
        <f t="shared" si="14"/>
        <v>72</v>
      </c>
      <c r="B77" s="85"/>
      <c r="C77" s="86"/>
      <c r="D77" s="75"/>
      <c r="E77" s="76"/>
      <c r="F77" s="77"/>
      <c r="G77" s="78"/>
      <c r="H77" s="79"/>
      <c r="I77" s="45">
        <f t="shared" si="9"/>
        <v>3625</v>
      </c>
      <c r="J77" s="158"/>
      <c r="K77" s="159"/>
      <c r="L77" s="160">
        <f t="shared" si="10"/>
        <v>10884</v>
      </c>
      <c r="M77" s="46">
        <f t="shared" si="11"/>
        <v>72</v>
      </c>
      <c r="N77" s="43" t="str">
        <f>IF(AND(E77='Povolené hodnoty'!$B$4,F77=2),G77+J77,"")</f>
        <v/>
      </c>
      <c r="O77" s="45" t="str">
        <f>IF(AND(E77='Povolené hodnoty'!$B$4,F77=1),G77+J77,"")</f>
        <v/>
      </c>
      <c r="P77" s="43" t="str">
        <f>IF(AND(E77='Povolené hodnoty'!$B$4,F77=10),H77+K77,"")</f>
        <v/>
      </c>
      <c r="Q77" s="45" t="str">
        <f>IF(AND(E77='Povolené hodnoty'!$B$4,F77=9),H77+K77,"")</f>
        <v/>
      </c>
      <c r="R77" s="43" t="str">
        <f>IF(AND(E77&lt;&gt;'Povolené hodnoty'!$B$4,F77=2),G77+J77,"")</f>
        <v/>
      </c>
      <c r="S77" s="44" t="str">
        <f>IF(AND(E77&lt;&gt;'Povolené hodnoty'!$B$4,F77=3),G77+J77,"")</f>
        <v/>
      </c>
      <c r="T77" s="44" t="str">
        <f>IF(AND(E77&lt;&gt;'Povolené hodnoty'!$B$4,F77=4),G77+J77,"")</f>
        <v/>
      </c>
      <c r="U77" s="44" t="str">
        <f>IF(AND(E77&lt;&gt;'Povolené hodnoty'!$B$4,F77="5a"),G77-H77+J77-K77,"")</f>
        <v/>
      </c>
      <c r="V77" s="44" t="str">
        <f>IF(AND(E77&lt;&gt;'Povolené hodnoty'!$B$4,F77="5b"),G77-H77+J77-K77,"")</f>
        <v/>
      </c>
      <c r="W77" s="44" t="str">
        <f>IF(AND(E77&lt;&gt;'Povolené hodnoty'!$B$4,F77=6),G77+J77,"")</f>
        <v/>
      </c>
      <c r="X77" s="45" t="str">
        <f>IF(AND(E77&lt;&gt;'Povolené hodnoty'!$B$4,F77=7),G77+J77,"")</f>
        <v/>
      </c>
      <c r="Y77" s="43" t="str">
        <f>IF(AND(E77&lt;&gt;'Povolené hodnoty'!$B$4,F77=10),H77+K77,"")</f>
        <v/>
      </c>
      <c r="Z77" s="44" t="str">
        <f>IF(AND(E77&lt;&gt;'Povolené hodnoty'!$B$4,F77=11),H77+K77,"")</f>
        <v/>
      </c>
      <c r="AA77" s="44" t="str">
        <f>IF(AND(E77&lt;&gt;'Povolené hodnoty'!$B$4,F77=12),H77+K77,"")</f>
        <v/>
      </c>
      <c r="AB77" s="45" t="str">
        <f>IF(AND(E77&lt;&gt;'Povolené hodnoty'!$B$4,F77=13),H77+K77,"")</f>
        <v/>
      </c>
      <c r="AD77" s="19" t="b">
        <f t="shared" si="12"/>
        <v>0</v>
      </c>
      <c r="AE77" s="19" t="b">
        <f t="shared" si="13"/>
        <v>0</v>
      </c>
      <c r="AF77" s="19" t="b">
        <f>AND(E77&lt;&gt;'Povolené hodnoty'!$B$6,OR(SUM(G77,J77)&lt;&gt;SUM(N77:O77,R77:X77),SUM(H77,K77)&lt;&gt;SUM(P77:Q77,Y77:AB77),COUNT(G77:H77,J77:K77)&lt;&gt;COUNT(N77:AB77)))</f>
        <v>0</v>
      </c>
      <c r="AG77" s="19" t="b">
        <f>AND(E77='Povolené hodnoty'!$B$6,$AG$5)</f>
        <v>0</v>
      </c>
    </row>
    <row r="78" spans="1:33" x14ac:dyDescent="0.2">
      <c r="A78" s="81">
        <f t="shared" si="14"/>
        <v>73</v>
      </c>
      <c r="B78" s="85"/>
      <c r="C78" s="86"/>
      <c r="D78" s="75"/>
      <c r="E78" s="76"/>
      <c r="F78" s="77"/>
      <c r="G78" s="78"/>
      <c r="H78" s="79"/>
      <c r="I78" s="45">
        <f t="shared" si="9"/>
        <v>3625</v>
      </c>
      <c r="J78" s="158"/>
      <c r="K78" s="159"/>
      <c r="L78" s="160">
        <f t="shared" si="10"/>
        <v>10884</v>
      </c>
      <c r="M78" s="46">
        <f t="shared" si="11"/>
        <v>73</v>
      </c>
      <c r="N78" s="43" t="str">
        <f>IF(AND(E78='Povolené hodnoty'!$B$4,F78=2),G78+J78,"")</f>
        <v/>
      </c>
      <c r="O78" s="45" t="str">
        <f>IF(AND(E78='Povolené hodnoty'!$B$4,F78=1),G78+J78,"")</f>
        <v/>
      </c>
      <c r="P78" s="43" t="str">
        <f>IF(AND(E78='Povolené hodnoty'!$B$4,F78=10),H78+K78,"")</f>
        <v/>
      </c>
      <c r="Q78" s="45" t="str">
        <f>IF(AND(E78='Povolené hodnoty'!$B$4,F78=9),H78+K78,"")</f>
        <v/>
      </c>
      <c r="R78" s="43" t="str">
        <f>IF(AND(E78&lt;&gt;'Povolené hodnoty'!$B$4,F78=2),G78+J78,"")</f>
        <v/>
      </c>
      <c r="S78" s="44" t="str">
        <f>IF(AND(E78&lt;&gt;'Povolené hodnoty'!$B$4,F78=3),G78+J78,"")</f>
        <v/>
      </c>
      <c r="T78" s="44" t="str">
        <f>IF(AND(E78&lt;&gt;'Povolené hodnoty'!$B$4,F78=4),G78+J78,"")</f>
        <v/>
      </c>
      <c r="U78" s="44" t="str">
        <f>IF(AND(E78&lt;&gt;'Povolené hodnoty'!$B$4,F78="5a"),G78-H78+J78-K78,"")</f>
        <v/>
      </c>
      <c r="V78" s="44" t="str">
        <f>IF(AND(E78&lt;&gt;'Povolené hodnoty'!$B$4,F78="5b"),G78-H78+J78-K78,"")</f>
        <v/>
      </c>
      <c r="W78" s="44" t="str">
        <f>IF(AND(E78&lt;&gt;'Povolené hodnoty'!$B$4,F78=6),G78+J78,"")</f>
        <v/>
      </c>
      <c r="X78" s="45" t="str">
        <f>IF(AND(E78&lt;&gt;'Povolené hodnoty'!$B$4,F78=7),G78+J78,"")</f>
        <v/>
      </c>
      <c r="Y78" s="43" t="str">
        <f>IF(AND(E78&lt;&gt;'Povolené hodnoty'!$B$4,F78=10),H78+K78,"")</f>
        <v/>
      </c>
      <c r="Z78" s="44" t="str">
        <f>IF(AND(E78&lt;&gt;'Povolené hodnoty'!$B$4,F78=11),H78+K78,"")</f>
        <v/>
      </c>
      <c r="AA78" s="44" t="str">
        <f>IF(AND(E78&lt;&gt;'Povolené hodnoty'!$B$4,F78=12),H78+K78,"")</f>
        <v/>
      </c>
      <c r="AB78" s="45" t="str">
        <f>IF(AND(E78&lt;&gt;'Povolené hodnoty'!$B$4,F78=13),H78+K78,"")</f>
        <v/>
      </c>
      <c r="AD78" s="19" t="b">
        <f t="shared" si="12"/>
        <v>0</v>
      </c>
      <c r="AE78" s="19" t="b">
        <f t="shared" si="13"/>
        <v>0</v>
      </c>
      <c r="AF78" s="19" t="b">
        <f>AND(E78&lt;&gt;'Povolené hodnoty'!$B$6,OR(SUM(G78,J78)&lt;&gt;SUM(N78:O78,R78:X78),SUM(H78,K78)&lt;&gt;SUM(P78:Q78,Y78:AB78),COUNT(G78:H78,J78:K78)&lt;&gt;COUNT(N78:AB78)))</f>
        <v>0</v>
      </c>
      <c r="AG78" s="19" t="b">
        <f>AND(E78='Povolené hodnoty'!$B$6,$AG$5)</f>
        <v>0</v>
      </c>
    </row>
    <row r="79" spans="1:33" x14ac:dyDescent="0.2">
      <c r="A79" s="81">
        <f t="shared" si="14"/>
        <v>74</v>
      </c>
      <c r="B79" s="85"/>
      <c r="C79" s="86"/>
      <c r="D79" s="75"/>
      <c r="E79" s="76"/>
      <c r="F79" s="77"/>
      <c r="G79" s="78"/>
      <c r="H79" s="79"/>
      <c r="I79" s="45">
        <f t="shared" si="9"/>
        <v>3625</v>
      </c>
      <c r="J79" s="158"/>
      <c r="K79" s="159"/>
      <c r="L79" s="160">
        <f t="shared" si="10"/>
        <v>10884</v>
      </c>
      <c r="M79" s="46">
        <f t="shared" si="11"/>
        <v>74</v>
      </c>
      <c r="N79" s="43" t="str">
        <f>IF(AND(E79='Povolené hodnoty'!$B$4,F79=2),G79+J79,"")</f>
        <v/>
      </c>
      <c r="O79" s="45" t="str">
        <f>IF(AND(E79='Povolené hodnoty'!$B$4,F79=1),G79+J79,"")</f>
        <v/>
      </c>
      <c r="P79" s="43" t="str">
        <f>IF(AND(E79='Povolené hodnoty'!$B$4,F79=10),H79+K79,"")</f>
        <v/>
      </c>
      <c r="Q79" s="45" t="str">
        <f>IF(AND(E79='Povolené hodnoty'!$B$4,F79=9),H79+K79,"")</f>
        <v/>
      </c>
      <c r="R79" s="43" t="str">
        <f>IF(AND(E79&lt;&gt;'Povolené hodnoty'!$B$4,F79=2),G79+J79,"")</f>
        <v/>
      </c>
      <c r="S79" s="44" t="str">
        <f>IF(AND(E79&lt;&gt;'Povolené hodnoty'!$B$4,F79=3),G79+J79,"")</f>
        <v/>
      </c>
      <c r="T79" s="44" t="str">
        <f>IF(AND(E79&lt;&gt;'Povolené hodnoty'!$B$4,F79=4),G79+J79,"")</f>
        <v/>
      </c>
      <c r="U79" s="44" t="str">
        <f>IF(AND(E79&lt;&gt;'Povolené hodnoty'!$B$4,F79="5a"),G79-H79+J79-K79,"")</f>
        <v/>
      </c>
      <c r="V79" s="44" t="str">
        <f>IF(AND(E79&lt;&gt;'Povolené hodnoty'!$B$4,F79="5b"),G79-H79+J79-K79,"")</f>
        <v/>
      </c>
      <c r="W79" s="44" t="str">
        <f>IF(AND(E79&lt;&gt;'Povolené hodnoty'!$B$4,F79=6),G79+J79,"")</f>
        <v/>
      </c>
      <c r="X79" s="45" t="str">
        <f>IF(AND(E79&lt;&gt;'Povolené hodnoty'!$B$4,F79=7),G79+J79,"")</f>
        <v/>
      </c>
      <c r="Y79" s="43" t="str">
        <f>IF(AND(E79&lt;&gt;'Povolené hodnoty'!$B$4,F79=10),H79+K79,"")</f>
        <v/>
      </c>
      <c r="Z79" s="44" t="str">
        <f>IF(AND(E79&lt;&gt;'Povolené hodnoty'!$B$4,F79=11),H79+K79,"")</f>
        <v/>
      </c>
      <c r="AA79" s="44" t="str">
        <f>IF(AND(E79&lt;&gt;'Povolené hodnoty'!$B$4,F79=12),H79+K79,"")</f>
        <v/>
      </c>
      <c r="AB79" s="45" t="str">
        <f>IF(AND(E79&lt;&gt;'Povolené hodnoty'!$B$4,F79=13),H79+K79,"")</f>
        <v/>
      </c>
      <c r="AD79" s="19" t="b">
        <f t="shared" si="12"/>
        <v>0</v>
      </c>
      <c r="AE79" s="19" t="b">
        <f t="shared" si="13"/>
        <v>0</v>
      </c>
      <c r="AF79" s="19" t="b">
        <f>AND(E79&lt;&gt;'Povolené hodnoty'!$B$6,OR(SUM(G79,J79)&lt;&gt;SUM(N79:O79,R79:X79),SUM(H79,K79)&lt;&gt;SUM(P79:Q79,Y79:AB79),COUNT(G79:H79,J79:K79)&lt;&gt;COUNT(N79:AB79)))</f>
        <v>0</v>
      </c>
      <c r="AG79" s="19" t="b">
        <f>AND(E79='Povolené hodnoty'!$B$6,$AG$5)</f>
        <v>0</v>
      </c>
    </row>
    <row r="80" spans="1:33" x14ac:dyDescent="0.2">
      <c r="A80" s="81">
        <f t="shared" si="14"/>
        <v>75</v>
      </c>
      <c r="B80" s="85"/>
      <c r="C80" s="86"/>
      <c r="D80" s="75"/>
      <c r="E80" s="76"/>
      <c r="F80" s="77"/>
      <c r="G80" s="78"/>
      <c r="H80" s="79"/>
      <c r="I80" s="45">
        <f t="shared" si="9"/>
        <v>3625</v>
      </c>
      <c r="J80" s="158"/>
      <c r="K80" s="159"/>
      <c r="L80" s="160">
        <f t="shared" si="10"/>
        <v>10884</v>
      </c>
      <c r="M80" s="46">
        <f t="shared" si="11"/>
        <v>75</v>
      </c>
      <c r="N80" s="43" t="str">
        <f>IF(AND(E80='Povolené hodnoty'!$B$4,F80=2),G80+J80,"")</f>
        <v/>
      </c>
      <c r="O80" s="45" t="str">
        <f>IF(AND(E80='Povolené hodnoty'!$B$4,F80=1),G80+J80,"")</f>
        <v/>
      </c>
      <c r="P80" s="43" t="str">
        <f>IF(AND(E80='Povolené hodnoty'!$B$4,F80=10),H80+K80,"")</f>
        <v/>
      </c>
      <c r="Q80" s="45" t="str">
        <f>IF(AND(E80='Povolené hodnoty'!$B$4,F80=9),H80+K80,"")</f>
        <v/>
      </c>
      <c r="R80" s="43" t="str">
        <f>IF(AND(E80&lt;&gt;'Povolené hodnoty'!$B$4,F80=2),G80+J80,"")</f>
        <v/>
      </c>
      <c r="S80" s="44" t="str">
        <f>IF(AND(E80&lt;&gt;'Povolené hodnoty'!$B$4,F80=3),G80+J80,"")</f>
        <v/>
      </c>
      <c r="T80" s="44" t="str">
        <f>IF(AND(E80&lt;&gt;'Povolené hodnoty'!$B$4,F80=4),G80+J80,"")</f>
        <v/>
      </c>
      <c r="U80" s="44" t="str">
        <f>IF(AND(E80&lt;&gt;'Povolené hodnoty'!$B$4,F80="5a"),G80-H80+J80-K80,"")</f>
        <v/>
      </c>
      <c r="V80" s="44" t="str">
        <f>IF(AND(E80&lt;&gt;'Povolené hodnoty'!$B$4,F80="5b"),G80-H80+J80-K80,"")</f>
        <v/>
      </c>
      <c r="W80" s="44" t="str">
        <f>IF(AND(E80&lt;&gt;'Povolené hodnoty'!$B$4,F80=6),G80+J80,"")</f>
        <v/>
      </c>
      <c r="X80" s="45" t="str">
        <f>IF(AND(E80&lt;&gt;'Povolené hodnoty'!$B$4,F80=7),G80+J80,"")</f>
        <v/>
      </c>
      <c r="Y80" s="43" t="str">
        <f>IF(AND(E80&lt;&gt;'Povolené hodnoty'!$B$4,F80=10),H80+K80,"")</f>
        <v/>
      </c>
      <c r="Z80" s="44" t="str">
        <f>IF(AND(E80&lt;&gt;'Povolené hodnoty'!$B$4,F80=11),H80+K80,"")</f>
        <v/>
      </c>
      <c r="AA80" s="44" t="str">
        <f>IF(AND(E80&lt;&gt;'Povolené hodnoty'!$B$4,F80=12),H80+K80,"")</f>
        <v/>
      </c>
      <c r="AB80" s="45" t="str">
        <f>IF(AND(E80&lt;&gt;'Povolené hodnoty'!$B$4,F80=13),H80+K80,"")</f>
        <v/>
      </c>
      <c r="AD80" s="19" t="b">
        <f t="shared" si="12"/>
        <v>0</v>
      </c>
      <c r="AE80" s="19" t="b">
        <f t="shared" si="13"/>
        <v>0</v>
      </c>
      <c r="AF80" s="19" t="b">
        <f>AND(E80&lt;&gt;'Povolené hodnoty'!$B$6,OR(SUM(G80,J80)&lt;&gt;SUM(N80:O80,R80:X80),SUM(H80,K80)&lt;&gt;SUM(P80:Q80,Y80:AB80),COUNT(G80:H80,J80:K80)&lt;&gt;COUNT(N80:AB80)))</f>
        <v>0</v>
      </c>
      <c r="AG80" s="19" t="b">
        <f>AND(E80='Povolené hodnoty'!$B$6,$AG$5)</f>
        <v>0</v>
      </c>
    </row>
    <row r="81" spans="1:33" x14ac:dyDescent="0.2">
      <c r="A81" s="81">
        <f t="shared" si="14"/>
        <v>76</v>
      </c>
      <c r="B81" s="85"/>
      <c r="C81" s="86"/>
      <c r="D81" s="75"/>
      <c r="E81" s="76"/>
      <c r="F81" s="77"/>
      <c r="G81" s="78"/>
      <c r="H81" s="79"/>
      <c r="I81" s="45">
        <f t="shared" si="9"/>
        <v>3625</v>
      </c>
      <c r="J81" s="158"/>
      <c r="K81" s="159"/>
      <c r="L81" s="160">
        <f t="shared" si="10"/>
        <v>10884</v>
      </c>
      <c r="M81" s="46">
        <f t="shared" si="11"/>
        <v>76</v>
      </c>
      <c r="N81" s="43" t="str">
        <f>IF(AND(E81='Povolené hodnoty'!$B$4,F81=2),G81+J81,"")</f>
        <v/>
      </c>
      <c r="O81" s="45" t="str">
        <f>IF(AND(E81='Povolené hodnoty'!$B$4,F81=1),G81+J81,"")</f>
        <v/>
      </c>
      <c r="P81" s="43" t="str">
        <f>IF(AND(E81='Povolené hodnoty'!$B$4,F81=10),H81+K81,"")</f>
        <v/>
      </c>
      <c r="Q81" s="45" t="str">
        <f>IF(AND(E81='Povolené hodnoty'!$B$4,F81=9),H81+K81,"")</f>
        <v/>
      </c>
      <c r="R81" s="43" t="str">
        <f>IF(AND(E81&lt;&gt;'Povolené hodnoty'!$B$4,F81=2),G81+J81,"")</f>
        <v/>
      </c>
      <c r="S81" s="44" t="str">
        <f>IF(AND(E81&lt;&gt;'Povolené hodnoty'!$B$4,F81=3),G81+J81,"")</f>
        <v/>
      </c>
      <c r="T81" s="44" t="str">
        <f>IF(AND(E81&lt;&gt;'Povolené hodnoty'!$B$4,F81=4),G81+J81,"")</f>
        <v/>
      </c>
      <c r="U81" s="44" t="str">
        <f>IF(AND(E81&lt;&gt;'Povolené hodnoty'!$B$4,F81="5a"),G81-H81+J81-K81,"")</f>
        <v/>
      </c>
      <c r="V81" s="44" t="str">
        <f>IF(AND(E81&lt;&gt;'Povolené hodnoty'!$B$4,F81="5b"),G81-H81+J81-K81,"")</f>
        <v/>
      </c>
      <c r="W81" s="44" t="str">
        <f>IF(AND(E81&lt;&gt;'Povolené hodnoty'!$B$4,F81=6),G81+J81,"")</f>
        <v/>
      </c>
      <c r="X81" s="45" t="str">
        <f>IF(AND(E81&lt;&gt;'Povolené hodnoty'!$B$4,F81=7),G81+J81,"")</f>
        <v/>
      </c>
      <c r="Y81" s="43" t="str">
        <f>IF(AND(E81&lt;&gt;'Povolené hodnoty'!$B$4,F81=10),H81+K81,"")</f>
        <v/>
      </c>
      <c r="Z81" s="44" t="str">
        <f>IF(AND(E81&lt;&gt;'Povolené hodnoty'!$B$4,F81=11),H81+K81,"")</f>
        <v/>
      </c>
      <c r="AA81" s="44" t="str">
        <f>IF(AND(E81&lt;&gt;'Povolené hodnoty'!$B$4,F81=12),H81+K81,"")</f>
        <v/>
      </c>
      <c r="AB81" s="45" t="str">
        <f>IF(AND(E81&lt;&gt;'Povolené hodnoty'!$B$4,F81=13),H81+K81,"")</f>
        <v/>
      </c>
      <c r="AD81" s="19" t="b">
        <f t="shared" si="12"/>
        <v>0</v>
      </c>
      <c r="AE81" s="19" t="b">
        <f t="shared" si="13"/>
        <v>0</v>
      </c>
      <c r="AF81" s="19" t="b">
        <f>AND(E81&lt;&gt;'Povolené hodnoty'!$B$6,OR(SUM(G81,J81)&lt;&gt;SUM(N81:O81,R81:X81),SUM(H81,K81)&lt;&gt;SUM(P81:Q81,Y81:AB81),COUNT(G81:H81,J81:K81)&lt;&gt;COUNT(N81:AB81)))</f>
        <v>0</v>
      </c>
      <c r="AG81" s="19" t="b">
        <f>AND(E81='Povolené hodnoty'!$B$6,$AG$5)</f>
        <v>0</v>
      </c>
    </row>
    <row r="82" spans="1:33" x14ac:dyDescent="0.2">
      <c r="A82" s="81">
        <f t="shared" si="14"/>
        <v>77</v>
      </c>
      <c r="B82" s="85"/>
      <c r="C82" s="86"/>
      <c r="D82" s="75"/>
      <c r="E82" s="76"/>
      <c r="F82" s="77"/>
      <c r="G82" s="78"/>
      <c r="H82" s="79"/>
      <c r="I82" s="45">
        <f t="shared" si="9"/>
        <v>3625</v>
      </c>
      <c r="J82" s="158"/>
      <c r="K82" s="159"/>
      <c r="L82" s="160">
        <f t="shared" si="10"/>
        <v>10884</v>
      </c>
      <c r="M82" s="46">
        <f t="shared" si="11"/>
        <v>77</v>
      </c>
      <c r="N82" s="43" t="str">
        <f>IF(AND(E82='Povolené hodnoty'!$B$4,F82=2),G82+J82,"")</f>
        <v/>
      </c>
      <c r="O82" s="45" t="str">
        <f>IF(AND(E82='Povolené hodnoty'!$B$4,F82=1),G82+J82,"")</f>
        <v/>
      </c>
      <c r="P82" s="43" t="str">
        <f>IF(AND(E82='Povolené hodnoty'!$B$4,F82=10),H82+K82,"")</f>
        <v/>
      </c>
      <c r="Q82" s="45" t="str">
        <f>IF(AND(E82='Povolené hodnoty'!$B$4,F82=9),H82+K82,"")</f>
        <v/>
      </c>
      <c r="R82" s="43" t="str">
        <f>IF(AND(E82&lt;&gt;'Povolené hodnoty'!$B$4,F82=2),G82+J82,"")</f>
        <v/>
      </c>
      <c r="S82" s="44" t="str">
        <f>IF(AND(E82&lt;&gt;'Povolené hodnoty'!$B$4,F82=3),G82+J82,"")</f>
        <v/>
      </c>
      <c r="T82" s="44" t="str">
        <f>IF(AND(E82&lt;&gt;'Povolené hodnoty'!$B$4,F82=4),G82+J82,"")</f>
        <v/>
      </c>
      <c r="U82" s="44" t="str">
        <f>IF(AND(E82&lt;&gt;'Povolené hodnoty'!$B$4,F82="5a"),G82-H82+J82-K82,"")</f>
        <v/>
      </c>
      <c r="V82" s="44" t="str">
        <f>IF(AND(E82&lt;&gt;'Povolené hodnoty'!$B$4,F82="5b"),G82-H82+J82-K82,"")</f>
        <v/>
      </c>
      <c r="W82" s="44" t="str">
        <f>IF(AND(E82&lt;&gt;'Povolené hodnoty'!$B$4,F82=6),G82+J82,"")</f>
        <v/>
      </c>
      <c r="X82" s="45" t="str">
        <f>IF(AND(E82&lt;&gt;'Povolené hodnoty'!$B$4,F82=7),G82+J82,"")</f>
        <v/>
      </c>
      <c r="Y82" s="43" t="str">
        <f>IF(AND(E82&lt;&gt;'Povolené hodnoty'!$B$4,F82=10),H82+K82,"")</f>
        <v/>
      </c>
      <c r="Z82" s="44" t="str">
        <f>IF(AND(E82&lt;&gt;'Povolené hodnoty'!$B$4,F82=11),H82+K82,"")</f>
        <v/>
      </c>
      <c r="AA82" s="44" t="str">
        <f>IF(AND(E82&lt;&gt;'Povolené hodnoty'!$B$4,F82=12),H82+K82,"")</f>
        <v/>
      </c>
      <c r="AB82" s="45" t="str">
        <f>IF(AND(E82&lt;&gt;'Povolené hodnoty'!$B$4,F82=13),H82+K82,"")</f>
        <v/>
      </c>
      <c r="AD82" s="19" t="b">
        <f t="shared" si="12"/>
        <v>0</v>
      </c>
      <c r="AE82" s="19" t="b">
        <f t="shared" si="13"/>
        <v>0</v>
      </c>
      <c r="AF82" s="19" t="b">
        <f>AND(E82&lt;&gt;'Povolené hodnoty'!$B$6,OR(SUM(G82,J82)&lt;&gt;SUM(N82:O82,R82:X82),SUM(H82,K82)&lt;&gt;SUM(P82:Q82,Y82:AB82),COUNT(G82:H82,J82:K82)&lt;&gt;COUNT(N82:AB82)))</f>
        <v>0</v>
      </c>
      <c r="AG82" s="19" t="b">
        <f>AND(E82='Povolené hodnoty'!$B$6,$AG$5)</f>
        <v>0</v>
      </c>
    </row>
    <row r="83" spans="1:33" x14ac:dyDescent="0.2">
      <c r="A83" s="81">
        <f t="shared" si="14"/>
        <v>78</v>
      </c>
      <c r="B83" s="85"/>
      <c r="C83" s="86"/>
      <c r="D83" s="75"/>
      <c r="E83" s="76"/>
      <c r="F83" s="77"/>
      <c r="G83" s="78"/>
      <c r="H83" s="79"/>
      <c r="I83" s="45">
        <f t="shared" si="9"/>
        <v>3625</v>
      </c>
      <c r="J83" s="158"/>
      <c r="K83" s="159"/>
      <c r="L83" s="160">
        <f t="shared" si="10"/>
        <v>10884</v>
      </c>
      <c r="M83" s="46">
        <f t="shared" si="11"/>
        <v>78</v>
      </c>
      <c r="N83" s="43" t="str">
        <f>IF(AND(E83='Povolené hodnoty'!$B$4,F83=2),G83+J83,"")</f>
        <v/>
      </c>
      <c r="O83" s="45" t="str">
        <f>IF(AND(E83='Povolené hodnoty'!$B$4,F83=1),G83+J83,"")</f>
        <v/>
      </c>
      <c r="P83" s="43" t="str">
        <f>IF(AND(E83='Povolené hodnoty'!$B$4,F83=10),H83+K83,"")</f>
        <v/>
      </c>
      <c r="Q83" s="45" t="str">
        <f>IF(AND(E83='Povolené hodnoty'!$B$4,F83=9),H83+K83,"")</f>
        <v/>
      </c>
      <c r="R83" s="43" t="str">
        <f>IF(AND(E83&lt;&gt;'Povolené hodnoty'!$B$4,F83=2),G83+J83,"")</f>
        <v/>
      </c>
      <c r="S83" s="44" t="str">
        <f>IF(AND(E83&lt;&gt;'Povolené hodnoty'!$B$4,F83=3),G83+J83,"")</f>
        <v/>
      </c>
      <c r="T83" s="44" t="str">
        <f>IF(AND(E83&lt;&gt;'Povolené hodnoty'!$B$4,F83=4),G83+J83,"")</f>
        <v/>
      </c>
      <c r="U83" s="44" t="str">
        <f>IF(AND(E83&lt;&gt;'Povolené hodnoty'!$B$4,F83="5a"),G83-H83+J83-K83,"")</f>
        <v/>
      </c>
      <c r="V83" s="44" t="str">
        <f>IF(AND(E83&lt;&gt;'Povolené hodnoty'!$B$4,F83="5b"),G83-H83+J83-K83,"")</f>
        <v/>
      </c>
      <c r="W83" s="44" t="str">
        <f>IF(AND(E83&lt;&gt;'Povolené hodnoty'!$B$4,F83=6),G83+J83,"")</f>
        <v/>
      </c>
      <c r="X83" s="45" t="str">
        <f>IF(AND(E83&lt;&gt;'Povolené hodnoty'!$B$4,F83=7),G83+J83,"")</f>
        <v/>
      </c>
      <c r="Y83" s="43" t="str">
        <f>IF(AND(E83&lt;&gt;'Povolené hodnoty'!$B$4,F83=10),H83+K83,"")</f>
        <v/>
      </c>
      <c r="Z83" s="44" t="str">
        <f>IF(AND(E83&lt;&gt;'Povolené hodnoty'!$B$4,F83=11),H83+K83,"")</f>
        <v/>
      </c>
      <c r="AA83" s="44" t="str">
        <f>IF(AND(E83&lt;&gt;'Povolené hodnoty'!$B$4,F83=12),H83+K83,"")</f>
        <v/>
      </c>
      <c r="AB83" s="45" t="str">
        <f>IF(AND(E83&lt;&gt;'Povolené hodnoty'!$B$4,F83=13),H83+K83,"")</f>
        <v/>
      </c>
      <c r="AD83" s="19" t="b">
        <f t="shared" si="12"/>
        <v>0</v>
      </c>
      <c r="AE83" s="19" t="b">
        <f t="shared" si="13"/>
        <v>0</v>
      </c>
      <c r="AF83" s="19" t="b">
        <f>AND(E83&lt;&gt;'Povolené hodnoty'!$B$6,OR(SUM(G83,J83)&lt;&gt;SUM(N83:O83,R83:X83),SUM(H83,K83)&lt;&gt;SUM(P83:Q83,Y83:AB83),COUNT(G83:H83,J83:K83)&lt;&gt;COUNT(N83:AB83)))</f>
        <v>0</v>
      </c>
      <c r="AG83" s="19" t="b">
        <f>AND(E83='Povolené hodnoty'!$B$6,$AG$5)</f>
        <v>0</v>
      </c>
    </row>
    <row r="84" spans="1:33" x14ac:dyDescent="0.2">
      <c r="A84" s="81">
        <f t="shared" si="14"/>
        <v>79</v>
      </c>
      <c r="B84" s="85"/>
      <c r="C84" s="86"/>
      <c r="D84" s="75"/>
      <c r="E84" s="76"/>
      <c r="F84" s="77"/>
      <c r="G84" s="78"/>
      <c r="H84" s="79"/>
      <c r="I84" s="45">
        <f t="shared" si="9"/>
        <v>3625</v>
      </c>
      <c r="J84" s="158"/>
      <c r="K84" s="159"/>
      <c r="L84" s="160">
        <f t="shared" si="10"/>
        <v>10884</v>
      </c>
      <c r="M84" s="46">
        <f t="shared" si="11"/>
        <v>79</v>
      </c>
      <c r="N84" s="43" t="str">
        <f>IF(AND(E84='Povolené hodnoty'!$B$4,F84=2),G84+J84,"")</f>
        <v/>
      </c>
      <c r="O84" s="45" t="str">
        <f>IF(AND(E84='Povolené hodnoty'!$B$4,F84=1),G84+J84,"")</f>
        <v/>
      </c>
      <c r="P84" s="43" t="str">
        <f>IF(AND(E84='Povolené hodnoty'!$B$4,F84=10),H84+K84,"")</f>
        <v/>
      </c>
      <c r="Q84" s="45" t="str">
        <f>IF(AND(E84='Povolené hodnoty'!$B$4,F84=9),H84+K84,"")</f>
        <v/>
      </c>
      <c r="R84" s="43" t="str">
        <f>IF(AND(E84&lt;&gt;'Povolené hodnoty'!$B$4,F84=2),G84+J84,"")</f>
        <v/>
      </c>
      <c r="S84" s="44" t="str">
        <f>IF(AND(E84&lt;&gt;'Povolené hodnoty'!$B$4,F84=3),G84+J84,"")</f>
        <v/>
      </c>
      <c r="T84" s="44" t="str">
        <f>IF(AND(E84&lt;&gt;'Povolené hodnoty'!$B$4,F84=4),G84+J84,"")</f>
        <v/>
      </c>
      <c r="U84" s="44" t="str">
        <f>IF(AND(E84&lt;&gt;'Povolené hodnoty'!$B$4,F84="5a"),G84-H84+J84-K84,"")</f>
        <v/>
      </c>
      <c r="V84" s="44" t="str">
        <f>IF(AND(E84&lt;&gt;'Povolené hodnoty'!$B$4,F84="5b"),G84-H84+J84-K84,"")</f>
        <v/>
      </c>
      <c r="W84" s="44" t="str">
        <f>IF(AND(E84&lt;&gt;'Povolené hodnoty'!$B$4,F84=6),G84+J84,"")</f>
        <v/>
      </c>
      <c r="X84" s="45" t="str">
        <f>IF(AND(E84&lt;&gt;'Povolené hodnoty'!$B$4,F84=7),G84+J84,"")</f>
        <v/>
      </c>
      <c r="Y84" s="43" t="str">
        <f>IF(AND(E84&lt;&gt;'Povolené hodnoty'!$B$4,F84=10),H84+K84,"")</f>
        <v/>
      </c>
      <c r="Z84" s="44" t="str">
        <f>IF(AND(E84&lt;&gt;'Povolené hodnoty'!$B$4,F84=11),H84+K84,"")</f>
        <v/>
      </c>
      <c r="AA84" s="44" t="str">
        <f>IF(AND(E84&lt;&gt;'Povolené hodnoty'!$B$4,F84=12),H84+K84,"")</f>
        <v/>
      </c>
      <c r="AB84" s="45" t="str">
        <f>IF(AND(E84&lt;&gt;'Povolené hodnoty'!$B$4,F84=13),H84+K84,"")</f>
        <v/>
      </c>
      <c r="AD84" s="19" t="b">
        <f t="shared" si="12"/>
        <v>0</v>
      </c>
      <c r="AE84" s="19" t="b">
        <f t="shared" si="13"/>
        <v>0</v>
      </c>
      <c r="AF84" s="19" t="b">
        <f>AND(E84&lt;&gt;'Povolené hodnoty'!$B$6,OR(SUM(G84,J84)&lt;&gt;SUM(N84:O84,R84:X84),SUM(H84,K84)&lt;&gt;SUM(P84:Q84,Y84:AB84),COUNT(G84:H84,J84:K84)&lt;&gt;COUNT(N84:AB84)))</f>
        <v>0</v>
      </c>
      <c r="AG84" s="19" t="b">
        <f>AND(E84='Povolené hodnoty'!$B$6,$AG$5)</f>
        <v>0</v>
      </c>
    </row>
    <row r="85" spans="1:33" x14ac:dyDescent="0.2">
      <c r="A85" s="81">
        <f t="shared" si="14"/>
        <v>80</v>
      </c>
      <c r="B85" s="85"/>
      <c r="C85" s="86"/>
      <c r="D85" s="75"/>
      <c r="E85" s="76"/>
      <c r="F85" s="77"/>
      <c r="G85" s="78"/>
      <c r="H85" s="79"/>
      <c r="I85" s="45">
        <f t="shared" si="9"/>
        <v>3625</v>
      </c>
      <c r="J85" s="158"/>
      <c r="K85" s="159"/>
      <c r="L85" s="160">
        <f t="shared" si="10"/>
        <v>10884</v>
      </c>
      <c r="M85" s="46">
        <f t="shared" si="11"/>
        <v>80</v>
      </c>
      <c r="N85" s="43" t="str">
        <f>IF(AND(E85='Povolené hodnoty'!$B$4,F85=2),G85+J85,"")</f>
        <v/>
      </c>
      <c r="O85" s="45" t="str">
        <f>IF(AND(E85='Povolené hodnoty'!$B$4,F85=1),G85+J85,"")</f>
        <v/>
      </c>
      <c r="P85" s="43" t="str">
        <f>IF(AND(E85='Povolené hodnoty'!$B$4,F85=10),H85+K85,"")</f>
        <v/>
      </c>
      <c r="Q85" s="45" t="str">
        <f>IF(AND(E85='Povolené hodnoty'!$B$4,F85=9),H85+K85,"")</f>
        <v/>
      </c>
      <c r="R85" s="43" t="str">
        <f>IF(AND(E85&lt;&gt;'Povolené hodnoty'!$B$4,F85=2),G85+J85,"")</f>
        <v/>
      </c>
      <c r="S85" s="44" t="str">
        <f>IF(AND(E85&lt;&gt;'Povolené hodnoty'!$B$4,F85=3),G85+J85,"")</f>
        <v/>
      </c>
      <c r="T85" s="44" t="str">
        <f>IF(AND(E85&lt;&gt;'Povolené hodnoty'!$B$4,F85=4),G85+J85,"")</f>
        <v/>
      </c>
      <c r="U85" s="44" t="str">
        <f>IF(AND(E85&lt;&gt;'Povolené hodnoty'!$B$4,F85="5a"),G85-H85+J85-K85,"")</f>
        <v/>
      </c>
      <c r="V85" s="44" t="str">
        <f>IF(AND(E85&lt;&gt;'Povolené hodnoty'!$B$4,F85="5b"),G85-H85+J85-K85,"")</f>
        <v/>
      </c>
      <c r="W85" s="44" t="str">
        <f>IF(AND(E85&lt;&gt;'Povolené hodnoty'!$B$4,F85=6),G85+J85,"")</f>
        <v/>
      </c>
      <c r="X85" s="45" t="str">
        <f>IF(AND(E85&lt;&gt;'Povolené hodnoty'!$B$4,F85=7),G85+J85,"")</f>
        <v/>
      </c>
      <c r="Y85" s="43" t="str">
        <f>IF(AND(E85&lt;&gt;'Povolené hodnoty'!$B$4,F85=10),H85+K85,"")</f>
        <v/>
      </c>
      <c r="Z85" s="44" t="str">
        <f>IF(AND(E85&lt;&gt;'Povolené hodnoty'!$B$4,F85=11),H85+K85,"")</f>
        <v/>
      </c>
      <c r="AA85" s="44" t="str">
        <f>IF(AND(E85&lt;&gt;'Povolené hodnoty'!$B$4,F85=12),H85+K85,"")</f>
        <v/>
      </c>
      <c r="AB85" s="45" t="str">
        <f>IF(AND(E85&lt;&gt;'Povolené hodnoty'!$B$4,F85=13),H85+K85,"")</f>
        <v/>
      </c>
      <c r="AD85" s="19" t="b">
        <f t="shared" si="12"/>
        <v>0</v>
      </c>
      <c r="AE85" s="19" t="b">
        <f t="shared" si="13"/>
        <v>0</v>
      </c>
      <c r="AF85" s="19" t="b">
        <f>AND(E85&lt;&gt;'Povolené hodnoty'!$B$6,OR(SUM(G85,J85)&lt;&gt;SUM(N85:O85,R85:X85),SUM(H85,K85)&lt;&gt;SUM(P85:Q85,Y85:AB85),COUNT(G85:H85,J85:K85)&lt;&gt;COUNT(N85:AB85)))</f>
        <v>0</v>
      </c>
      <c r="AG85" s="19" t="b">
        <f>AND(E85='Povolené hodnoty'!$B$6,$AG$5)</f>
        <v>0</v>
      </c>
    </row>
    <row r="86" spans="1:33" x14ac:dyDescent="0.2">
      <c r="A86" s="81">
        <f t="shared" si="14"/>
        <v>81</v>
      </c>
      <c r="B86" s="85"/>
      <c r="C86" s="86"/>
      <c r="D86" s="75"/>
      <c r="E86" s="76"/>
      <c r="F86" s="77"/>
      <c r="G86" s="78"/>
      <c r="H86" s="79"/>
      <c r="I86" s="45">
        <f t="shared" si="9"/>
        <v>3625</v>
      </c>
      <c r="J86" s="158"/>
      <c r="K86" s="159"/>
      <c r="L86" s="160">
        <f t="shared" si="10"/>
        <v>10884</v>
      </c>
      <c r="M86" s="46">
        <f t="shared" si="11"/>
        <v>81</v>
      </c>
      <c r="N86" s="43" t="str">
        <f>IF(AND(E86='Povolené hodnoty'!$B$4,F86=2),G86+J86,"")</f>
        <v/>
      </c>
      <c r="O86" s="45" t="str">
        <f>IF(AND(E86='Povolené hodnoty'!$B$4,F86=1),G86+J86,"")</f>
        <v/>
      </c>
      <c r="P86" s="43" t="str">
        <f>IF(AND(E86='Povolené hodnoty'!$B$4,F86=10),H86+K86,"")</f>
        <v/>
      </c>
      <c r="Q86" s="45" t="str">
        <f>IF(AND(E86='Povolené hodnoty'!$B$4,F86=9),H86+K86,"")</f>
        <v/>
      </c>
      <c r="R86" s="43" t="str">
        <f>IF(AND(E86&lt;&gt;'Povolené hodnoty'!$B$4,F86=2),G86+J86,"")</f>
        <v/>
      </c>
      <c r="S86" s="44" t="str">
        <f>IF(AND(E86&lt;&gt;'Povolené hodnoty'!$B$4,F86=3),G86+J86,"")</f>
        <v/>
      </c>
      <c r="T86" s="44" t="str">
        <f>IF(AND(E86&lt;&gt;'Povolené hodnoty'!$B$4,F86=4),G86+J86,"")</f>
        <v/>
      </c>
      <c r="U86" s="44" t="str">
        <f>IF(AND(E86&lt;&gt;'Povolené hodnoty'!$B$4,F86="5a"),G86-H86+J86-K86,"")</f>
        <v/>
      </c>
      <c r="V86" s="44" t="str">
        <f>IF(AND(E86&lt;&gt;'Povolené hodnoty'!$B$4,F86="5b"),G86-H86+J86-K86,"")</f>
        <v/>
      </c>
      <c r="W86" s="44" t="str">
        <f>IF(AND(E86&lt;&gt;'Povolené hodnoty'!$B$4,F86=6),G86+J86,"")</f>
        <v/>
      </c>
      <c r="X86" s="45" t="str">
        <f>IF(AND(E86&lt;&gt;'Povolené hodnoty'!$B$4,F86=7),G86+J86,"")</f>
        <v/>
      </c>
      <c r="Y86" s="43" t="str">
        <f>IF(AND(E86&lt;&gt;'Povolené hodnoty'!$B$4,F86=10),H86+K86,"")</f>
        <v/>
      </c>
      <c r="Z86" s="44" t="str">
        <f>IF(AND(E86&lt;&gt;'Povolené hodnoty'!$B$4,F86=11),H86+K86,"")</f>
        <v/>
      </c>
      <c r="AA86" s="44" t="str">
        <f>IF(AND(E86&lt;&gt;'Povolené hodnoty'!$B$4,F86=12),H86+K86,"")</f>
        <v/>
      </c>
      <c r="AB86" s="45" t="str">
        <f>IF(AND(E86&lt;&gt;'Povolené hodnoty'!$B$4,F86=13),H86+K86,"")</f>
        <v/>
      </c>
      <c r="AD86" s="19" t="b">
        <f t="shared" si="12"/>
        <v>0</v>
      </c>
      <c r="AE86" s="19" t="b">
        <f t="shared" si="13"/>
        <v>0</v>
      </c>
      <c r="AF86" s="19" t="b">
        <f>AND(E86&lt;&gt;'Povolené hodnoty'!$B$6,OR(SUM(G86,J86)&lt;&gt;SUM(N86:O86,R86:X86),SUM(H86,K86)&lt;&gt;SUM(P86:Q86,Y86:AB86),COUNT(G86:H86,J86:K86)&lt;&gt;COUNT(N86:AB86)))</f>
        <v>0</v>
      </c>
      <c r="AG86" s="19" t="b">
        <f>AND(E86='Povolené hodnoty'!$B$6,$AG$5)</f>
        <v>0</v>
      </c>
    </row>
    <row r="87" spans="1:33" x14ac:dyDescent="0.2">
      <c r="A87" s="81">
        <f t="shared" si="14"/>
        <v>82</v>
      </c>
      <c r="B87" s="85"/>
      <c r="C87" s="86"/>
      <c r="D87" s="75"/>
      <c r="E87" s="76"/>
      <c r="F87" s="77"/>
      <c r="G87" s="78"/>
      <c r="H87" s="79"/>
      <c r="I87" s="45">
        <f t="shared" si="9"/>
        <v>3625</v>
      </c>
      <c r="J87" s="158"/>
      <c r="K87" s="159"/>
      <c r="L87" s="160">
        <f t="shared" si="10"/>
        <v>10884</v>
      </c>
      <c r="M87" s="46">
        <f t="shared" si="11"/>
        <v>82</v>
      </c>
      <c r="N87" s="43" t="str">
        <f>IF(AND(E87='Povolené hodnoty'!$B$4,F87=2),G87+J87,"")</f>
        <v/>
      </c>
      <c r="O87" s="45" t="str">
        <f>IF(AND(E87='Povolené hodnoty'!$B$4,F87=1),G87+J87,"")</f>
        <v/>
      </c>
      <c r="P87" s="43" t="str">
        <f>IF(AND(E87='Povolené hodnoty'!$B$4,F87=10),H87+K87,"")</f>
        <v/>
      </c>
      <c r="Q87" s="45" t="str">
        <f>IF(AND(E87='Povolené hodnoty'!$B$4,F87=9),H87+K87,"")</f>
        <v/>
      </c>
      <c r="R87" s="43" t="str">
        <f>IF(AND(E87&lt;&gt;'Povolené hodnoty'!$B$4,F87=2),G87+J87,"")</f>
        <v/>
      </c>
      <c r="S87" s="44" t="str">
        <f>IF(AND(E87&lt;&gt;'Povolené hodnoty'!$B$4,F87=3),G87+J87,"")</f>
        <v/>
      </c>
      <c r="T87" s="44" t="str">
        <f>IF(AND(E87&lt;&gt;'Povolené hodnoty'!$B$4,F87=4),G87+J87,"")</f>
        <v/>
      </c>
      <c r="U87" s="44" t="str">
        <f>IF(AND(E87&lt;&gt;'Povolené hodnoty'!$B$4,F87="5a"),G87-H87+J87-K87,"")</f>
        <v/>
      </c>
      <c r="V87" s="44" t="str">
        <f>IF(AND(E87&lt;&gt;'Povolené hodnoty'!$B$4,F87="5b"),G87-H87+J87-K87,"")</f>
        <v/>
      </c>
      <c r="W87" s="44" t="str">
        <f>IF(AND(E87&lt;&gt;'Povolené hodnoty'!$B$4,F87=6),G87+J87,"")</f>
        <v/>
      </c>
      <c r="X87" s="45" t="str">
        <f>IF(AND(E87&lt;&gt;'Povolené hodnoty'!$B$4,F87=7),G87+J87,"")</f>
        <v/>
      </c>
      <c r="Y87" s="43" t="str">
        <f>IF(AND(E87&lt;&gt;'Povolené hodnoty'!$B$4,F87=10),H87+K87,"")</f>
        <v/>
      </c>
      <c r="Z87" s="44" t="str">
        <f>IF(AND(E87&lt;&gt;'Povolené hodnoty'!$B$4,F87=11),H87+K87,"")</f>
        <v/>
      </c>
      <c r="AA87" s="44" t="str">
        <f>IF(AND(E87&lt;&gt;'Povolené hodnoty'!$B$4,F87=12),H87+K87,"")</f>
        <v/>
      </c>
      <c r="AB87" s="45" t="str">
        <f>IF(AND(E87&lt;&gt;'Povolené hodnoty'!$B$4,F87=13),H87+K87,"")</f>
        <v/>
      </c>
      <c r="AD87" s="19" t="b">
        <f t="shared" si="12"/>
        <v>0</v>
      </c>
      <c r="AE87" s="19" t="b">
        <f t="shared" si="13"/>
        <v>0</v>
      </c>
      <c r="AF87" s="19" t="b">
        <f>AND(E87&lt;&gt;'Povolené hodnoty'!$B$6,OR(SUM(G87,J87)&lt;&gt;SUM(N87:O87,R87:X87),SUM(H87,K87)&lt;&gt;SUM(P87:Q87,Y87:AB87),COUNT(G87:H87,J87:K87)&lt;&gt;COUNT(N87:AB87)))</f>
        <v>0</v>
      </c>
      <c r="AG87" s="19" t="b">
        <f>AND(E87='Povolené hodnoty'!$B$6,$AG$5)</f>
        <v>0</v>
      </c>
    </row>
    <row r="88" spans="1:33" x14ac:dyDescent="0.2">
      <c r="A88" s="81">
        <f t="shared" si="14"/>
        <v>83</v>
      </c>
      <c r="B88" s="85"/>
      <c r="C88" s="86"/>
      <c r="D88" s="75"/>
      <c r="E88" s="76"/>
      <c r="F88" s="77"/>
      <c r="G88" s="78"/>
      <c r="H88" s="79"/>
      <c r="I88" s="45">
        <f t="shared" si="9"/>
        <v>3625</v>
      </c>
      <c r="J88" s="158"/>
      <c r="K88" s="159"/>
      <c r="L88" s="160">
        <f t="shared" si="10"/>
        <v>10884</v>
      </c>
      <c r="M88" s="46">
        <f t="shared" si="11"/>
        <v>83</v>
      </c>
      <c r="N88" s="43" t="str">
        <f>IF(AND(E88='Povolené hodnoty'!$B$4,F88=2),G88+J88,"")</f>
        <v/>
      </c>
      <c r="O88" s="45" t="str">
        <f>IF(AND(E88='Povolené hodnoty'!$B$4,F88=1),G88+J88,"")</f>
        <v/>
      </c>
      <c r="P88" s="43" t="str">
        <f>IF(AND(E88='Povolené hodnoty'!$B$4,F88=10),H88+K88,"")</f>
        <v/>
      </c>
      <c r="Q88" s="45" t="str">
        <f>IF(AND(E88='Povolené hodnoty'!$B$4,F88=9),H88+K88,"")</f>
        <v/>
      </c>
      <c r="R88" s="43" t="str">
        <f>IF(AND(E88&lt;&gt;'Povolené hodnoty'!$B$4,F88=2),G88+J88,"")</f>
        <v/>
      </c>
      <c r="S88" s="44" t="str">
        <f>IF(AND(E88&lt;&gt;'Povolené hodnoty'!$B$4,F88=3),G88+J88,"")</f>
        <v/>
      </c>
      <c r="T88" s="44" t="str">
        <f>IF(AND(E88&lt;&gt;'Povolené hodnoty'!$B$4,F88=4),G88+J88,"")</f>
        <v/>
      </c>
      <c r="U88" s="44" t="str">
        <f>IF(AND(E88&lt;&gt;'Povolené hodnoty'!$B$4,F88="5a"),G88-H88+J88-K88,"")</f>
        <v/>
      </c>
      <c r="V88" s="44" t="str">
        <f>IF(AND(E88&lt;&gt;'Povolené hodnoty'!$B$4,F88="5b"),G88-H88+J88-K88,"")</f>
        <v/>
      </c>
      <c r="W88" s="44" t="str">
        <f>IF(AND(E88&lt;&gt;'Povolené hodnoty'!$B$4,F88=6),G88+J88,"")</f>
        <v/>
      </c>
      <c r="X88" s="45" t="str">
        <f>IF(AND(E88&lt;&gt;'Povolené hodnoty'!$B$4,F88=7),G88+J88,"")</f>
        <v/>
      </c>
      <c r="Y88" s="43" t="str">
        <f>IF(AND(E88&lt;&gt;'Povolené hodnoty'!$B$4,F88=10),H88+K88,"")</f>
        <v/>
      </c>
      <c r="Z88" s="44" t="str">
        <f>IF(AND(E88&lt;&gt;'Povolené hodnoty'!$B$4,F88=11),H88+K88,"")</f>
        <v/>
      </c>
      <c r="AA88" s="44" t="str">
        <f>IF(AND(E88&lt;&gt;'Povolené hodnoty'!$B$4,F88=12),H88+K88,"")</f>
        <v/>
      </c>
      <c r="AB88" s="45" t="str">
        <f>IF(AND(E88&lt;&gt;'Povolené hodnoty'!$B$4,F88=13),H88+K88,"")</f>
        <v/>
      </c>
      <c r="AD88" s="19" t="b">
        <f t="shared" si="12"/>
        <v>0</v>
      </c>
      <c r="AE88" s="19" t="b">
        <f t="shared" si="13"/>
        <v>0</v>
      </c>
      <c r="AF88" s="19" t="b">
        <f>AND(E88&lt;&gt;'Povolené hodnoty'!$B$6,OR(SUM(G88,J88)&lt;&gt;SUM(N88:O88,R88:X88),SUM(H88,K88)&lt;&gt;SUM(P88:Q88,Y88:AB88),COUNT(G88:H88,J88:K88)&lt;&gt;COUNT(N88:AB88)))</f>
        <v>0</v>
      </c>
      <c r="AG88" s="19" t="b">
        <f>AND(E88='Povolené hodnoty'!$B$6,$AG$5)</f>
        <v>0</v>
      </c>
    </row>
    <row r="89" spans="1:33" x14ac:dyDescent="0.2">
      <c r="A89" s="81">
        <f t="shared" si="14"/>
        <v>84</v>
      </c>
      <c r="B89" s="85"/>
      <c r="C89" s="86"/>
      <c r="D89" s="75"/>
      <c r="E89" s="76"/>
      <c r="F89" s="77"/>
      <c r="G89" s="78"/>
      <c r="H89" s="79"/>
      <c r="I89" s="45">
        <f t="shared" si="9"/>
        <v>3625</v>
      </c>
      <c r="J89" s="158"/>
      <c r="K89" s="159"/>
      <c r="L89" s="160">
        <f t="shared" si="10"/>
        <v>10884</v>
      </c>
      <c r="M89" s="46">
        <f t="shared" si="11"/>
        <v>84</v>
      </c>
      <c r="N89" s="43" t="str">
        <f>IF(AND(E89='Povolené hodnoty'!$B$4,F89=2),G89+J89,"")</f>
        <v/>
      </c>
      <c r="O89" s="45" t="str">
        <f>IF(AND(E89='Povolené hodnoty'!$B$4,F89=1),G89+J89,"")</f>
        <v/>
      </c>
      <c r="P89" s="43" t="str">
        <f>IF(AND(E89='Povolené hodnoty'!$B$4,F89=10),H89+K89,"")</f>
        <v/>
      </c>
      <c r="Q89" s="45" t="str">
        <f>IF(AND(E89='Povolené hodnoty'!$B$4,F89=9),H89+K89,"")</f>
        <v/>
      </c>
      <c r="R89" s="43" t="str">
        <f>IF(AND(E89&lt;&gt;'Povolené hodnoty'!$B$4,F89=2),G89+J89,"")</f>
        <v/>
      </c>
      <c r="S89" s="44" t="str">
        <f>IF(AND(E89&lt;&gt;'Povolené hodnoty'!$B$4,F89=3),G89+J89,"")</f>
        <v/>
      </c>
      <c r="T89" s="44" t="str">
        <f>IF(AND(E89&lt;&gt;'Povolené hodnoty'!$B$4,F89=4),G89+J89,"")</f>
        <v/>
      </c>
      <c r="U89" s="44" t="str">
        <f>IF(AND(E89&lt;&gt;'Povolené hodnoty'!$B$4,F89="5a"),G89-H89+J89-K89,"")</f>
        <v/>
      </c>
      <c r="V89" s="44" t="str">
        <f>IF(AND(E89&lt;&gt;'Povolené hodnoty'!$B$4,F89="5b"),G89-H89+J89-K89,"")</f>
        <v/>
      </c>
      <c r="W89" s="44" t="str">
        <f>IF(AND(E89&lt;&gt;'Povolené hodnoty'!$B$4,F89=6),G89+J89,"")</f>
        <v/>
      </c>
      <c r="X89" s="45" t="str">
        <f>IF(AND(E89&lt;&gt;'Povolené hodnoty'!$B$4,F89=7),G89+J89,"")</f>
        <v/>
      </c>
      <c r="Y89" s="43" t="str">
        <f>IF(AND(E89&lt;&gt;'Povolené hodnoty'!$B$4,F89=10),H89+K89,"")</f>
        <v/>
      </c>
      <c r="Z89" s="44" t="str">
        <f>IF(AND(E89&lt;&gt;'Povolené hodnoty'!$B$4,F89=11),H89+K89,"")</f>
        <v/>
      </c>
      <c r="AA89" s="44" t="str">
        <f>IF(AND(E89&lt;&gt;'Povolené hodnoty'!$B$4,F89=12),H89+K89,"")</f>
        <v/>
      </c>
      <c r="AB89" s="45" t="str">
        <f>IF(AND(E89&lt;&gt;'Povolené hodnoty'!$B$4,F89=13),H89+K89,"")</f>
        <v/>
      </c>
      <c r="AD89" s="19" t="b">
        <f t="shared" si="12"/>
        <v>0</v>
      </c>
      <c r="AE89" s="19" t="b">
        <f t="shared" si="13"/>
        <v>0</v>
      </c>
      <c r="AF89" s="19" t="b">
        <f>AND(E89&lt;&gt;'Povolené hodnoty'!$B$6,OR(SUM(G89,J89)&lt;&gt;SUM(N89:O89,R89:X89),SUM(H89,K89)&lt;&gt;SUM(P89:Q89,Y89:AB89),COUNT(G89:H89,J89:K89)&lt;&gt;COUNT(N89:AB89)))</f>
        <v>0</v>
      </c>
      <c r="AG89" s="19" t="b">
        <f>AND(E89='Povolené hodnoty'!$B$6,$AG$5)</f>
        <v>0</v>
      </c>
    </row>
    <row r="90" spans="1:33" x14ac:dyDescent="0.2">
      <c r="A90" s="81">
        <f t="shared" si="14"/>
        <v>85</v>
      </c>
      <c r="B90" s="85"/>
      <c r="C90" s="86"/>
      <c r="D90" s="75"/>
      <c r="E90" s="76"/>
      <c r="F90" s="77"/>
      <c r="G90" s="78"/>
      <c r="H90" s="79"/>
      <c r="I90" s="45">
        <f t="shared" si="9"/>
        <v>3625</v>
      </c>
      <c r="J90" s="158"/>
      <c r="K90" s="159"/>
      <c r="L90" s="160">
        <f t="shared" si="10"/>
        <v>10884</v>
      </c>
      <c r="M90" s="46">
        <f t="shared" si="11"/>
        <v>85</v>
      </c>
      <c r="N90" s="43" t="str">
        <f>IF(AND(E90='Povolené hodnoty'!$B$4,F90=2),G90+J90,"")</f>
        <v/>
      </c>
      <c r="O90" s="45" t="str">
        <f>IF(AND(E90='Povolené hodnoty'!$B$4,F90=1),G90+J90,"")</f>
        <v/>
      </c>
      <c r="P90" s="43" t="str">
        <f>IF(AND(E90='Povolené hodnoty'!$B$4,F90=10),H90+K90,"")</f>
        <v/>
      </c>
      <c r="Q90" s="45" t="str">
        <f>IF(AND(E90='Povolené hodnoty'!$B$4,F90=9),H90+K90,"")</f>
        <v/>
      </c>
      <c r="R90" s="43" t="str">
        <f>IF(AND(E90&lt;&gt;'Povolené hodnoty'!$B$4,F90=2),G90+J90,"")</f>
        <v/>
      </c>
      <c r="S90" s="44" t="str">
        <f>IF(AND(E90&lt;&gt;'Povolené hodnoty'!$B$4,F90=3),G90+J90,"")</f>
        <v/>
      </c>
      <c r="T90" s="44" t="str">
        <f>IF(AND(E90&lt;&gt;'Povolené hodnoty'!$B$4,F90=4),G90+J90,"")</f>
        <v/>
      </c>
      <c r="U90" s="44" t="str">
        <f>IF(AND(E90&lt;&gt;'Povolené hodnoty'!$B$4,F90="5a"),G90-H90+J90-K90,"")</f>
        <v/>
      </c>
      <c r="V90" s="44" t="str">
        <f>IF(AND(E90&lt;&gt;'Povolené hodnoty'!$B$4,F90="5b"),G90-H90+J90-K90,"")</f>
        <v/>
      </c>
      <c r="W90" s="44" t="str">
        <f>IF(AND(E90&lt;&gt;'Povolené hodnoty'!$B$4,F90=6),G90+J90,"")</f>
        <v/>
      </c>
      <c r="X90" s="45" t="str">
        <f>IF(AND(E90&lt;&gt;'Povolené hodnoty'!$B$4,F90=7),G90+J90,"")</f>
        <v/>
      </c>
      <c r="Y90" s="43" t="str">
        <f>IF(AND(E90&lt;&gt;'Povolené hodnoty'!$B$4,F90=10),H90+K90,"")</f>
        <v/>
      </c>
      <c r="Z90" s="44" t="str">
        <f>IF(AND(E90&lt;&gt;'Povolené hodnoty'!$B$4,F90=11),H90+K90,"")</f>
        <v/>
      </c>
      <c r="AA90" s="44" t="str">
        <f>IF(AND(E90&lt;&gt;'Povolené hodnoty'!$B$4,F90=12),H90+K90,"")</f>
        <v/>
      </c>
      <c r="AB90" s="45" t="str">
        <f>IF(AND(E90&lt;&gt;'Povolené hodnoty'!$B$4,F90=13),H90+K90,"")</f>
        <v/>
      </c>
      <c r="AD90" s="19" t="b">
        <f t="shared" si="12"/>
        <v>0</v>
      </c>
      <c r="AE90" s="19" t="b">
        <f t="shared" si="13"/>
        <v>0</v>
      </c>
      <c r="AF90" s="19" t="b">
        <f>AND(E90&lt;&gt;'Povolené hodnoty'!$B$6,OR(SUM(G90,J90)&lt;&gt;SUM(N90:O90,R90:X90),SUM(H90,K90)&lt;&gt;SUM(P90:Q90,Y90:AB90),COUNT(G90:H90,J90:K90)&lt;&gt;COUNT(N90:AB90)))</f>
        <v>0</v>
      </c>
      <c r="AG90" s="19" t="b">
        <f>AND(E90='Povolené hodnoty'!$B$6,$AG$5)</f>
        <v>0</v>
      </c>
    </row>
    <row r="91" spans="1:33" x14ac:dyDescent="0.2">
      <c r="A91" s="81">
        <f t="shared" si="14"/>
        <v>86</v>
      </c>
      <c r="B91" s="85"/>
      <c r="C91" s="86"/>
      <c r="D91" s="75"/>
      <c r="E91" s="76"/>
      <c r="F91" s="77"/>
      <c r="G91" s="78"/>
      <c r="H91" s="79"/>
      <c r="I91" s="45">
        <f t="shared" si="9"/>
        <v>3625</v>
      </c>
      <c r="J91" s="158"/>
      <c r="K91" s="159"/>
      <c r="L91" s="160">
        <f t="shared" si="10"/>
        <v>10884</v>
      </c>
      <c r="M91" s="46">
        <f t="shared" si="11"/>
        <v>86</v>
      </c>
      <c r="N91" s="43" t="str">
        <f>IF(AND(E91='Povolené hodnoty'!$B$4,F91=2),G91+J91,"")</f>
        <v/>
      </c>
      <c r="O91" s="45" t="str">
        <f>IF(AND(E91='Povolené hodnoty'!$B$4,F91=1),G91+J91,"")</f>
        <v/>
      </c>
      <c r="P91" s="43" t="str">
        <f>IF(AND(E91='Povolené hodnoty'!$B$4,F91=10),H91+K91,"")</f>
        <v/>
      </c>
      <c r="Q91" s="45" t="str">
        <f>IF(AND(E91='Povolené hodnoty'!$B$4,F91=9),H91+K91,"")</f>
        <v/>
      </c>
      <c r="R91" s="43" t="str">
        <f>IF(AND(E91&lt;&gt;'Povolené hodnoty'!$B$4,F91=2),G91+J91,"")</f>
        <v/>
      </c>
      <c r="S91" s="44" t="str">
        <f>IF(AND(E91&lt;&gt;'Povolené hodnoty'!$B$4,F91=3),G91+J91,"")</f>
        <v/>
      </c>
      <c r="T91" s="44" t="str">
        <f>IF(AND(E91&lt;&gt;'Povolené hodnoty'!$B$4,F91=4),G91+J91,"")</f>
        <v/>
      </c>
      <c r="U91" s="44" t="str">
        <f>IF(AND(E91&lt;&gt;'Povolené hodnoty'!$B$4,F91="5a"),G91-H91+J91-K91,"")</f>
        <v/>
      </c>
      <c r="V91" s="44" t="str">
        <f>IF(AND(E91&lt;&gt;'Povolené hodnoty'!$B$4,F91="5b"),G91-H91+J91-K91,"")</f>
        <v/>
      </c>
      <c r="W91" s="44" t="str">
        <f>IF(AND(E91&lt;&gt;'Povolené hodnoty'!$B$4,F91=6),G91+J91,"")</f>
        <v/>
      </c>
      <c r="X91" s="45" t="str">
        <f>IF(AND(E91&lt;&gt;'Povolené hodnoty'!$B$4,F91=7),G91+J91,"")</f>
        <v/>
      </c>
      <c r="Y91" s="43" t="str">
        <f>IF(AND(E91&lt;&gt;'Povolené hodnoty'!$B$4,F91=10),H91+K91,"")</f>
        <v/>
      </c>
      <c r="Z91" s="44" t="str">
        <f>IF(AND(E91&lt;&gt;'Povolené hodnoty'!$B$4,F91=11),H91+K91,"")</f>
        <v/>
      </c>
      <c r="AA91" s="44" t="str">
        <f>IF(AND(E91&lt;&gt;'Povolené hodnoty'!$B$4,F91=12),H91+K91,"")</f>
        <v/>
      </c>
      <c r="AB91" s="45" t="str">
        <f>IF(AND(E91&lt;&gt;'Povolené hodnoty'!$B$4,F91=13),H91+K91,"")</f>
        <v/>
      </c>
      <c r="AD91" s="19" t="b">
        <f t="shared" si="12"/>
        <v>0</v>
      </c>
      <c r="AE91" s="19" t="b">
        <f t="shared" si="13"/>
        <v>0</v>
      </c>
      <c r="AF91" s="19" t="b">
        <f>AND(E91&lt;&gt;'Povolené hodnoty'!$B$6,OR(SUM(G91,J91)&lt;&gt;SUM(N91:O91,R91:X91),SUM(H91,K91)&lt;&gt;SUM(P91:Q91,Y91:AB91),COUNT(G91:H91,J91:K91)&lt;&gt;COUNT(N91:AB91)))</f>
        <v>0</v>
      </c>
      <c r="AG91" s="19" t="b">
        <f>AND(E91='Povolené hodnoty'!$B$6,$AG$5)</f>
        <v>0</v>
      </c>
    </row>
    <row r="92" spans="1:33" x14ac:dyDescent="0.2">
      <c r="A92" s="81">
        <f t="shared" si="14"/>
        <v>87</v>
      </c>
      <c r="B92" s="85"/>
      <c r="C92" s="86"/>
      <c r="D92" s="75"/>
      <c r="E92" s="76"/>
      <c r="F92" s="77"/>
      <c r="G92" s="78"/>
      <c r="H92" s="79"/>
      <c r="I92" s="45">
        <f t="shared" si="9"/>
        <v>3625</v>
      </c>
      <c r="J92" s="158"/>
      <c r="K92" s="159"/>
      <c r="L92" s="160">
        <f t="shared" si="10"/>
        <v>10884</v>
      </c>
      <c r="M92" s="46">
        <f t="shared" si="11"/>
        <v>87</v>
      </c>
      <c r="N92" s="43" t="str">
        <f>IF(AND(E92='Povolené hodnoty'!$B$4,F92=2),G92+J92,"")</f>
        <v/>
      </c>
      <c r="O92" s="45" t="str">
        <f>IF(AND(E92='Povolené hodnoty'!$B$4,F92=1),G92+J92,"")</f>
        <v/>
      </c>
      <c r="P92" s="43" t="str">
        <f>IF(AND(E92='Povolené hodnoty'!$B$4,F92=10),H92+K92,"")</f>
        <v/>
      </c>
      <c r="Q92" s="45" t="str">
        <f>IF(AND(E92='Povolené hodnoty'!$B$4,F92=9),H92+K92,"")</f>
        <v/>
      </c>
      <c r="R92" s="43" t="str">
        <f>IF(AND(E92&lt;&gt;'Povolené hodnoty'!$B$4,F92=2),G92+J92,"")</f>
        <v/>
      </c>
      <c r="S92" s="44" t="str">
        <f>IF(AND(E92&lt;&gt;'Povolené hodnoty'!$B$4,F92=3),G92+J92,"")</f>
        <v/>
      </c>
      <c r="T92" s="44" t="str">
        <f>IF(AND(E92&lt;&gt;'Povolené hodnoty'!$B$4,F92=4),G92+J92,"")</f>
        <v/>
      </c>
      <c r="U92" s="44" t="str">
        <f>IF(AND(E92&lt;&gt;'Povolené hodnoty'!$B$4,F92="5a"),G92-H92+J92-K92,"")</f>
        <v/>
      </c>
      <c r="V92" s="44" t="str">
        <f>IF(AND(E92&lt;&gt;'Povolené hodnoty'!$B$4,F92="5b"),G92-H92+J92-K92,"")</f>
        <v/>
      </c>
      <c r="W92" s="44" t="str">
        <f>IF(AND(E92&lt;&gt;'Povolené hodnoty'!$B$4,F92=6),G92+J92,"")</f>
        <v/>
      </c>
      <c r="X92" s="45" t="str">
        <f>IF(AND(E92&lt;&gt;'Povolené hodnoty'!$B$4,F92=7),G92+J92,"")</f>
        <v/>
      </c>
      <c r="Y92" s="43" t="str">
        <f>IF(AND(E92&lt;&gt;'Povolené hodnoty'!$B$4,F92=10),H92+K92,"")</f>
        <v/>
      </c>
      <c r="Z92" s="44" t="str">
        <f>IF(AND(E92&lt;&gt;'Povolené hodnoty'!$B$4,F92=11),H92+K92,"")</f>
        <v/>
      </c>
      <c r="AA92" s="44" t="str">
        <f>IF(AND(E92&lt;&gt;'Povolené hodnoty'!$B$4,F92=12),H92+K92,"")</f>
        <v/>
      </c>
      <c r="AB92" s="45" t="str">
        <f>IF(AND(E92&lt;&gt;'Povolené hodnoty'!$B$4,F92=13),H92+K92,"")</f>
        <v/>
      </c>
      <c r="AD92" s="19" t="b">
        <f t="shared" si="12"/>
        <v>0</v>
      </c>
      <c r="AE92" s="19" t="b">
        <f t="shared" si="13"/>
        <v>0</v>
      </c>
      <c r="AF92" s="19" t="b">
        <f>AND(E92&lt;&gt;'Povolené hodnoty'!$B$6,OR(SUM(G92,J92)&lt;&gt;SUM(N92:O92,R92:X92),SUM(H92,K92)&lt;&gt;SUM(P92:Q92,Y92:AB92),COUNT(G92:H92,J92:K92)&lt;&gt;COUNT(N92:AB92)))</f>
        <v>0</v>
      </c>
      <c r="AG92" s="19" t="b">
        <f>AND(E92='Povolené hodnoty'!$B$6,$AG$5)</f>
        <v>0</v>
      </c>
    </row>
    <row r="93" spans="1:33" x14ac:dyDescent="0.2">
      <c r="A93" s="81">
        <f t="shared" si="14"/>
        <v>88</v>
      </c>
      <c r="B93" s="85"/>
      <c r="C93" s="86"/>
      <c r="D93" s="75"/>
      <c r="E93" s="76"/>
      <c r="F93" s="77"/>
      <c r="G93" s="78"/>
      <c r="H93" s="79"/>
      <c r="I93" s="45">
        <f t="shared" si="9"/>
        <v>3625</v>
      </c>
      <c r="J93" s="158"/>
      <c r="K93" s="159"/>
      <c r="L93" s="160">
        <f t="shared" si="10"/>
        <v>10884</v>
      </c>
      <c r="M93" s="46">
        <f t="shared" si="11"/>
        <v>88</v>
      </c>
      <c r="N93" s="43" t="str">
        <f>IF(AND(E93='Povolené hodnoty'!$B$4,F93=2),G93+J93,"")</f>
        <v/>
      </c>
      <c r="O93" s="45" t="str">
        <f>IF(AND(E93='Povolené hodnoty'!$B$4,F93=1),G93+J93,"")</f>
        <v/>
      </c>
      <c r="P93" s="43" t="str">
        <f>IF(AND(E93='Povolené hodnoty'!$B$4,F93=10),H93+K93,"")</f>
        <v/>
      </c>
      <c r="Q93" s="45" t="str">
        <f>IF(AND(E93='Povolené hodnoty'!$B$4,F93=9),H93+K93,"")</f>
        <v/>
      </c>
      <c r="R93" s="43" t="str">
        <f>IF(AND(E93&lt;&gt;'Povolené hodnoty'!$B$4,F93=2),G93+J93,"")</f>
        <v/>
      </c>
      <c r="S93" s="44" t="str">
        <f>IF(AND(E93&lt;&gt;'Povolené hodnoty'!$B$4,F93=3),G93+J93,"")</f>
        <v/>
      </c>
      <c r="T93" s="44" t="str">
        <f>IF(AND(E93&lt;&gt;'Povolené hodnoty'!$B$4,F93=4),G93+J93,"")</f>
        <v/>
      </c>
      <c r="U93" s="44" t="str">
        <f>IF(AND(E93&lt;&gt;'Povolené hodnoty'!$B$4,F93="5a"),G93-H93+J93-K93,"")</f>
        <v/>
      </c>
      <c r="V93" s="44" t="str">
        <f>IF(AND(E93&lt;&gt;'Povolené hodnoty'!$B$4,F93="5b"),G93-H93+J93-K93,"")</f>
        <v/>
      </c>
      <c r="W93" s="44" t="str">
        <f>IF(AND(E93&lt;&gt;'Povolené hodnoty'!$B$4,F93=6),G93+J93,"")</f>
        <v/>
      </c>
      <c r="X93" s="45" t="str">
        <f>IF(AND(E93&lt;&gt;'Povolené hodnoty'!$B$4,F93=7),G93+J93,"")</f>
        <v/>
      </c>
      <c r="Y93" s="43" t="str">
        <f>IF(AND(E93&lt;&gt;'Povolené hodnoty'!$B$4,F93=10),H93+K93,"")</f>
        <v/>
      </c>
      <c r="Z93" s="44" t="str">
        <f>IF(AND(E93&lt;&gt;'Povolené hodnoty'!$B$4,F93=11),H93+K93,"")</f>
        <v/>
      </c>
      <c r="AA93" s="44" t="str">
        <f>IF(AND(E93&lt;&gt;'Povolené hodnoty'!$B$4,F93=12),H93+K93,"")</f>
        <v/>
      </c>
      <c r="AB93" s="45" t="str">
        <f>IF(AND(E93&lt;&gt;'Povolené hodnoty'!$B$4,F93=13),H93+K93,"")</f>
        <v/>
      </c>
      <c r="AD93" s="19" t="b">
        <f t="shared" si="12"/>
        <v>0</v>
      </c>
      <c r="AE93" s="19" t="b">
        <f t="shared" si="13"/>
        <v>0</v>
      </c>
      <c r="AF93" s="19" t="b">
        <f>AND(E93&lt;&gt;'Povolené hodnoty'!$B$6,OR(SUM(G93,J93)&lt;&gt;SUM(N93:O93,R93:X93),SUM(H93,K93)&lt;&gt;SUM(P93:Q93,Y93:AB93),COUNT(G93:H93,J93:K93)&lt;&gt;COUNT(N93:AB93)))</f>
        <v>0</v>
      </c>
      <c r="AG93" s="19" t="b">
        <f>AND(E93='Povolené hodnoty'!$B$6,$AG$5)</f>
        <v>0</v>
      </c>
    </row>
    <row r="94" spans="1:33" x14ac:dyDescent="0.2">
      <c r="A94" s="81">
        <f t="shared" si="14"/>
        <v>89</v>
      </c>
      <c r="B94" s="85"/>
      <c r="C94" s="86"/>
      <c r="D94" s="75"/>
      <c r="E94" s="76"/>
      <c r="F94" s="77"/>
      <c r="G94" s="78"/>
      <c r="H94" s="79"/>
      <c r="I94" s="45">
        <f t="shared" si="9"/>
        <v>3625</v>
      </c>
      <c r="J94" s="158"/>
      <c r="K94" s="159"/>
      <c r="L94" s="160">
        <f t="shared" si="10"/>
        <v>10884</v>
      </c>
      <c r="M94" s="46">
        <f t="shared" si="11"/>
        <v>89</v>
      </c>
      <c r="N94" s="43" t="str">
        <f>IF(AND(E94='Povolené hodnoty'!$B$4,F94=2),G94+J94,"")</f>
        <v/>
      </c>
      <c r="O94" s="45" t="str">
        <f>IF(AND(E94='Povolené hodnoty'!$B$4,F94=1),G94+J94,"")</f>
        <v/>
      </c>
      <c r="P94" s="43" t="str">
        <f>IF(AND(E94='Povolené hodnoty'!$B$4,F94=10),H94+K94,"")</f>
        <v/>
      </c>
      <c r="Q94" s="45" t="str">
        <f>IF(AND(E94='Povolené hodnoty'!$B$4,F94=9),H94+K94,"")</f>
        <v/>
      </c>
      <c r="R94" s="43" t="str">
        <f>IF(AND(E94&lt;&gt;'Povolené hodnoty'!$B$4,F94=2),G94+J94,"")</f>
        <v/>
      </c>
      <c r="S94" s="44" t="str">
        <f>IF(AND(E94&lt;&gt;'Povolené hodnoty'!$B$4,F94=3),G94+J94,"")</f>
        <v/>
      </c>
      <c r="T94" s="44" t="str">
        <f>IF(AND(E94&lt;&gt;'Povolené hodnoty'!$B$4,F94=4),G94+J94,"")</f>
        <v/>
      </c>
      <c r="U94" s="44" t="str">
        <f>IF(AND(E94&lt;&gt;'Povolené hodnoty'!$B$4,F94="5a"),G94-H94+J94-K94,"")</f>
        <v/>
      </c>
      <c r="V94" s="44" t="str">
        <f>IF(AND(E94&lt;&gt;'Povolené hodnoty'!$B$4,F94="5b"),G94-H94+J94-K94,"")</f>
        <v/>
      </c>
      <c r="W94" s="44" t="str">
        <f>IF(AND(E94&lt;&gt;'Povolené hodnoty'!$B$4,F94=6),G94+J94,"")</f>
        <v/>
      </c>
      <c r="X94" s="45" t="str">
        <f>IF(AND(E94&lt;&gt;'Povolené hodnoty'!$B$4,F94=7),G94+J94,"")</f>
        <v/>
      </c>
      <c r="Y94" s="43" t="str">
        <f>IF(AND(E94&lt;&gt;'Povolené hodnoty'!$B$4,F94=10),H94+K94,"")</f>
        <v/>
      </c>
      <c r="Z94" s="44" t="str">
        <f>IF(AND(E94&lt;&gt;'Povolené hodnoty'!$B$4,F94=11),H94+K94,"")</f>
        <v/>
      </c>
      <c r="AA94" s="44" t="str">
        <f>IF(AND(E94&lt;&gt;'Povolené hodnoty'!$B$4,F94=12),H94+K94,"")</f>
        <v/>
      </c>
      <c r="AB94" s="45" t="str">
        <f>IF(AND(E94&lt;&gt;'Povolené hodnoty'!$B$4,F94=13),H94+K94,"")</f>
        <v/>
      </c>
      <c r="AD94" s="19" t="b">
        <f t="shared" si="12"/>
        <v>0</v>
      </c>
      <c r="AE94" s="19" t="b">
        <f t="shared" si="13"/>
        <v>0</v>
      </c>
      <c r="AF94" s="19" t="b">
        <f>AND(E94&lt;&gt;'Povolené hodnoty'!$B$6,OR(SUM(G94,J94)&lt;&gt;SUM(N94:O94,R94:X94),SUM(H94,K94)&lt;&gt;SUM(P94:Q94,Y94:AB94),COUNT(G94:H94,J94:K94)&lt;&gt;COUNT(N94:AB94)))</f>
        <v>0</v>
      </c>
      <c r="AG94" s="19" t="b">
        <f>AND(E94='Povolené hodnoty'!$B$6,$AG$5)</f>
        <v>0</v>
      </c>
    </row>
    <row r="95" spans="1:33" x14ac:dyDescent="0.2">
      <c r="A95" s="81">
        <f t="shared" si="14"/>
        <v>90</v>
      </c>
      <c r="B95" s="85"/>
      <c r="C95" s="86"/>
      <c r="D95" s="75"/>
      <c r="E95" s="76"/>
      <c r="F95" s="77"/>
      <c r="G95" s="78"/>
      <c r="H95" s="79"/>
      <c r="I95" s="45">
        <f t="shared" si="9"/>
        <v>3625</v>
      </c>
      <c r="J95" s="158"/>
      <c r="K95" s="159"/>
      <c r="L95" s="160">
        <f t="shared" si="10"/>
        <v>10884</v>
      </c>
      <c r="M95" s="46">
        <f t="shared" si="11"/>
        <v>90</v>
      </c>
      <c r="N95" s="43" t="str">
        <f>IF(AND(E95='Povolené hodnoty'!$B$4,F95=2),G95+J95,"")</f>
        <v/>
      </c>
      <c r="O95" s="45" t="str">
        <f>IF(AND(E95='Povolené hodnoty'!$B$4,F95=1),G95+J95,"")</f>
        <v/>
      </c>
      <c r="P95" s="43" t="str">
        <f>IF(AND(E95='Povolené hodnoty'!$B$4,F95=10),H95+K95,"")</f>
        <v/>
      </c>
      <c r="Q95" s="45" t="str">
        <f>IF(AND(E95='Povolené hodnoty'!$B$4,F95=9),H95+K95,"")</f>
        <v/>
      </c>
      <c r="R95" s="43" t="str">
        <f>IF(AND(E95&lt;&gt;'Povolené hodnoty'!$B$4,F95=2),G95+J95,"")</f>
        <v/>
      </c>
      <c r="S95" s="44" t="str">
        <f>IF(AND(E95&lt;&gt;'Povolené hodnoty'!$B$4,F95=3),G95+J95,"")</f>
        <v/>
      </c>
      <c r="T95" s="44" t="str">
        <f>IF(AND(E95&lt;&gt;'Povolené hodnoty'!$B$4,F95=4),G95+J95,"")</f>
        <v/>
      </c>
      <c r="U95" s="44" t="str">
        <f>IF(AND(E95&lt;&gt;'Povolené hodnoty'!$B$4,F95="5a"),G95-H95+J95-K95,"")</f>
        <v/>
      </c>
      <c r="V95" s="44" t="str">
        <f>IF(AND(E95&lt;&gt;'Povolené hodnoty'!$B$4,F95="5b"),G95-H95+J95-K95,"")</f>
        <v/>
      </c>
      <c r="W95" s="44" t="str">
        <f>IF(AND(E95&lt;&gt;'Povolené hodnoty'!$B$4,F95=6),G95+J95,"")</f>
        <v/>
      </c>
      <c r="X95" s="45" t="str">
        <f>IF(AND(E95&lt;&gt;'Povolené hodnoty'!$B$4,F95=7),G95+J95,"")</f>
        <v/>
      </c>
      <c r="Y95" s="43" t="str">
        <f>IF(AND(E95&lt;&gt;'Povolené hodnoty'!$B$4,F95=10),H95+K95,"")</f>
        <v/>
      </c>
      <c r="Z95" s="44" t="str">
        <f>IF(AND(E95&lt;&gt;'Povolené hodnoty'!$B$4,F95=11),H95+K95,"")</f>
        <v/>
      </c>
      <c r="AA95" s="44" t="str">
        <f>IF(AND(E95&lt;&gt;'Povolené hodnoty'!$B$4,F95=12),H95+K95,"")</f>
        <v/>
      </c>
      <c r="AB95" s="45" t="str">
        <f>IF(AND(E95&lt;&gt;'Povolené hodnoty'!$B$4,F95=13),H95+K95,"")</f>
        <v/>
      </c>
      <c r="AD95" s="19" t="b">
        <f t="shared" si="12"/>
        <v>0</v>
      </c>
      <c r="AE95" s="19" t="b">
        <f t="shared" si="13"/>
        <v>0</v>
      </c>
      <c r="AF95" s="19" t="b">
        <f>AND(E95&lt;&gt;'Povolené hodnoty'!$B$6,OR(SUM(G95,J95)&lt;&gt;SUM(N95:O95,R95:X95),SUM(H95,K95)&lt;&gt;SUM(P95:Q95,Y95:AB95),COUNT(G95:H95,J95:K95)&lt;&gt;COUNT(N95:AB95)))</f>
        <v>0</v>
      </c>
      <c r="AG95" s="19" t="b">
        <f>AND(E95='Povolené hodnoty'!$B$6,$AG$5)</f>
        <v>0</v>
      </c>
    </row>
    <row r="96" spans="1:33" x14ac:dyDescent="0.2">
      <c r="A96" s="81">
        <f t="shared" si="14"/>
        <v>91</v>
      </c>
      <c r="B96" s="85"/>
      <c r="C96" s="86"/>
      <c r="D96" s="75"/>
      <c r="E96" s="76"/>
      <c r="F96" s="77"/>
      <c r="G96" s="78"/>
      <c r="H96" s="79"/>
      <c r="I96" s="45">
        <f t="shared" si="9"/>
        <v>3625</v>
      </c>
      <c r="J96" s="158"/>
      <c r="K96" s="159"/>
      <c r="L96" s="160">
        <f t="shared" si="10"/>
        <v>10884</v>
      </c>
      <c r="M96" s="46">
        <f t="shared" si="11"/>
        <v>91</v>
      </c>
      <c r="N96" s="43" t="str">
        <f>IF(AND(E96='Povolené hodnoty'!$B$4,F96=2),G96+J96,"")</f>
        <v/>
      </c>
      <c r="O96" s="45" t="str">
        <f>IF(AND(E96='Povolené hodnoty'!$B$4,F96=1),G96+J96,"")</f>
        <v/>
      </c>
      <c r="P96" s="43" t="str">
        <f>IF(AND(E96='Povolené hodnoty'!$B$4,F96=10),H96+K96,"")</f>
        <v/>
      </c>
      <c r="Q96" s="45" t="str">
        <f>IF(AND(E96='Povolené hodnoty'!$B$4,F96=9),H96+K96,"")</f>
        <v/>
      </c>
      <c r="R96" s="43" t="str">
        <f>IF(AND(E96&lt;&gt;'Povolené hodnoty'!$B$4,F96=2),G96+J96,"")</f>
        <v/>
      </c>
      <c r="S96" s="44" t="str">
        <f>IF(AND(E96&lt;&gt;'Povolené hodnoty'!$B$4,F96=3),G96+J96,"")</f>
        <v/>
      </c>
      <c r="T96" s="44" t="str">
        <f>IF(AND(E96&lt;&gt;'Povolené hodnoty'!$B$4,F96=4),G96+J96,"")</f>
        <v/>
      </c>
      <c r="U96" s="44" t="str">
        <f>IF(AND(E96&lt;&gt;'Povolené hodnoty'!$B$4,F96="5a"),G96-H96+J96-K96,"")</f>
        <v/>
      </c>
      <c r="V96" s="44" t="str">
        <f>IF(AND(E96&lt;&gt;'Povolené hodnoty'!$B$4,F96="5b"),G96-H96+J96-K96,"")</f>
        <v/>
      </c>
      <c r="W96" s="44" t="str">
        <f>IF(AND(E96&lt;&gt;'Povolené hodnoty'!$B$4,F96=6),G96+J96,"")</f>
        <v/>
      </c>
      <c r="X96" s="45" t="str">
        <f>IF(AND(E96&lt;&gt;'Povolené hodnoty'!$B$4,F96=7),G96+J96,"")</f>
        <v/>
      </c>
      <c r="Y96" s="43" t="str">
        <f>IF(AND(E96&lt;&gt;'Povolené hodnoty'!$B$4,F96=10),H96+K96,"")</f>
        <v/>
      </c>
      <c r="Z96" s="44" t="str">
        <f>IF(AND(E96&lt;&gt;'Povolené hodnoty'!$B$4,F96=11),H96+K96,"")</f>
        <v/>
      </c>
      <c r="AA96" s="44" t="str">
        <f>IF(AND(E96&lt;&gt;'Povolené hodnoty'!$B$4,F96=12),H96+K96,"")</f>
        <v/>
      </c>
      <c r="AB96" s="45" t="str">
        <f>IF(AND(E96&lt;&gt;'Povolené hodnoty'!$B$4,F96=13),H96+K96,"")</f>
        <v/>
      </c>
      <c r="AD96" s="19" t="b">
        <f t="shared" si="12"/>
        <v>0</v>
      </c>
      <c r="AE96" s="19" t="b">
        <f t="shared" si="13"/>
        <v>0</v>
      </c>
      <c r="AF96" s="19" t="b">
        <f>AND(E96&lt;&gt;'Povolené hodnoty'!$B$6,OR(SUM(G96,J96)&lt;&gt;SUM(N96:O96,R96:X96),SUM(H96,K96)&lt;&gt;SUM(P96:Q96,Y96:AB96),COUNT(G96:H96,J96:K96)&lt;&gt;COUNT(N96:AB96)))</f>
        <v>0</v>
      </c>
      <c r="AG96" s="19" t="b">
        <f>AND(E96='Povolené hodnoty'!$B$6,$AG$5)</f>
        <v>0</v>
      </c>
    </row>
    <row r="97" spans="1:33" x14ac:dyDescent="0.2">
      <c r="A97" s="81">
        <f t="shared" si="14"/>
        <v>92</v>
      </c>
      <c r="B97" s="85"/>
      <c r="C97" s="86"/>
      <c r="D97" s="75"/>
      <c r="E97" s="76"/>
      <c r="F97" s="77"/>
      <c r="G97" s="78"/>
      <c r="H97" s="79"/>
      <c r="I97" s="45">
        <f t="shared" si="9"/>
        <v>3625</v>
      </c>
      <c r="J97" s="158"/>
      <c r="K97" s="159"/>
      <c r="L97" s="160">
        <f t="shared" si="10"/>
        <v>10884</v>
      </c>
      <c r="M97" s="46">
        <f t="shared" si="11"/>
        <v>92</v>
      </c>
      <c r="N97" s="43" t="str">
        <f>IF(AND(E97='Povolené hodnoty'!$B$4,F97=2),G97+J97,"")</f>
        <v/>
      </c>
      <c r="O97" s="45" t="str">
        <f>IF(AND(E97='Povolené hodnoty'!$B$4,F97=1),G97+J97,"")</f>
        <v/>
      </c>
      <c r="P97" s="43" t="str">
        <f>IF(AND(E97='Povolené hodnoty'!$B$4,F97=10),H97+K97,"")</f>
        <v/>
      </c>
      <c r="Q97" s="45" t="str">
        <f>IF(AND(E97='Povolené hodnoty'!$B$4,F97=9),H97+K97,"")</f>
        <v/>
      </c>
      <c r="R97" s="43" t="str">
        <f>IF(AND(E97&lt;&gt;'Povolené hodnoty'!$B$4,F97=2),G97+J97,"")</f>
        <v/>
      </c>
      <c r="S97" s="44" t="str">
        <f>IF(AND(E97&lt;&gt;'Povolené hodnoty'!$B$4,F97=3),G97+J97,"")</f>
        <v/>
      </c>
      <c r="T97" s="44" t="str">
        <f>IF(AND(E97&lt;&gt;'Povolené hodnoty'!$B$4,F97=4),G97+J97,"")</f>
        <v/>
      </c>
      <c r="U97" s="44" t="str">
        <f>IF(AND(E97&lt;&gt;'Povolené hodnoty'!$B$4,F97="5a"),G97-H97+J97-K97,"")</f>
        <v/>
      </c>
      <c r="V97" s="44" t="str">
        <f>IF(AND(E97&lt;&gt;'Povolené hodnoty'!$B$4,F97="5b"),G97-H97+J97-K97,"")</f>
        <v/>
      </c>
      <c r="W97" s="44" t="str">
        <f>IF(AND(E97&lt;&gt;'Povolené hodnoty'!$B$4,F97=6),G97+J97,"")</f>
        <v/>
      </c>
      <c r="X97" s="45" t="str">
        <f>IF(AND(E97&lt;&gt;'Povolené hodnoty'!$B$4,F97=7),G97+J97,"")</f>
        <v/>
      </c>
      <c r="Y97" s="43" t="str">
        <f>IF(AND(E97&lt;&gt;'Povolené hodnoty'!$B$4,F97=10),H97+K97,"")</f>
        <v/>
      </c>
      <c r="Z97" s="44" t="str">
        <f>IF(AND(E97&lt;&gt;'Povolené hodnoty'!$B$4,F97=11),H97+K97,"")</f>
        <v/>
      </c>
      <c r="AA97" s="44" t="str">
        <f>IF(AND(E97&lt;&gt;'Povolené hodnoty'!$B$4,F97=12),H97+K97,"")</f>
        <v/>
      </c>
      <c r="AB97" s="45" t="str">
        <f>IF(AND(E97&lt;&gt;'Povolené hodnoty'!$B$4,F97=13),H97+K97,"")</f>
        <v/>
      </c>
      <c r="AD97" s="19" t="b">
        <f t="shared" si="12"/>
        <v>0</v>
      </c>
      <c r="AE97" s="19" t="b">
        <f t="shared" si="13"/>
        <v>0</v>
      </c>
      <c r="AF97" s="19" t="b">
        <f>AND(E97&lt;&gt;'Povolené hodnoty'!$B$6,OR(SUM(G97,J97)&lt;&gt;SUM(N97:O97,R97:X97),SUM(H97,K97)&lt;&gt;SUM(P97:Q97,Y97:AB97),COUNT(G97:H97,J97:K97)&lt;&gt;COUNT(N97:AB97)))</f>
        <v>0</v>
      </c>
      <c r="AG97" s="19" t="b">
        <f>AND(E97='Povolené hodnoty'!$B$6,$AG$5)</f>
        <v>0</v>
      </c>
    </row>
    <row r="98" spans="1:33" x14ac:dyDescent="0.2">
      <c r="A98" s="81">
        <f t="shared" si="14"/>
        <v>93</v>
      </c>
      <c r="B98" s="85"/>
      <c r="C98" s="86"/>
      <c r="D98" s="75"/>
      <c r="E98" s="76"/>
      <c r="F98" s="77"/>
      <c r="G98" s="78"/>
      <c r="H98" s="79"/>
      <c r="I98" s="45">
        <f t="shared" si="9"/>
        <v>3625</v>
      </c>
      <c r="J98" s="158"/>
      <c r="K98" s="159"/>
      <c r="L98" s="160">
        <f t="shared" si="10"/>
        <v>10884</v>
      </c>
      <c r="M98" s="46">
        <f t="shared" si="11"/>
        <v>93</v>
      </c>
      <c r="N98" s="43" t="str">
        <f>IF(AND(E98='Povolené hodnoty'!$B$4,F98=2),G98+J98,"")</f>
        <v/>
      </c>
      <c r="O98" s="45" t="str">
        <f>IF(AND(E98='Povolené hodnoty'!$B$4,F98=1),G98+J98,"")</f>
        <v/>
      </c>
      <c r="P98" s="43" t="str">
        <f>IF(AND(E98='Povolené hodnoty'!$B$4,F98=10),H98+K98,"")</f>
        <v/>
      </c>
      <c r="Q98" s="45" t="str">
        <f>IF(AND(E98='Povolené hodnoty'!$B$4,F98=9),H98+K98,"")</f>
        <v/>
      </c>
      <c r="R98" s="43" t="str">
        <f>IF(AND(E98&lt;&gt;'Povolené hodnoty'!$B$4,F98=2),G98+J98,"")</f>
        <v/>
      </c>
      <c r="S98" s="44" t="str">
        <f>IF(AND(E98&lt;&gt;'Povolené hodnoty'!$B$4,F98=3),G98+J98,"")</f>
        <v/>
      </c>
      <c r="T98" s="44" t="str">
        <f>IF(AND(E98&lt;&gt;'Povolené hodnoty'!$B$4,F98=4),G98+J98,"")</f>
        <v/>
      </c>
      <c r="U98" s="44" t="str">
        <f>IF(AND(E98&lt;&gt;'Povolené hodnoty'!$B$4,F98="5a"),G98-H98+J98-K98,"")</f>
        <v/>
      </c>
      <c r="V98" s="44" t="str">
        <f>IF(AND(E98&lt;&gt;'Povolené hodnoty'!$B$4,F98="5b"),G98-H98+J98-K98,"")</f>
        <v/>
      </c>
      <c r="W98" s="44" t="str">
        <f>IF(AND(E98&lt;&gt;'Povolené hodnoty'!$B$4,F98=6),G98+J98,"")</f>
        <v/>
      </c>
      <c r="X98" s="45" t="str">
        <f>IF(AND(E98&lt;&gt;'Povolené hodnoty'!$B$4,F98=7),G98+J98,"")</f>
        <v/>
      </c>
      <c r="Y98" s="43" t="str">
        <f>IF(AND(E98&lt;&gt;'Povolené hodnoty'!$B$4,F98=10),H98+K98,"")</f>
        <v/>
      </c>
      <c r="Z98" s="44" t="str">
        <f>IF(AND(E98&lt;&gt;'Povolené hodnoty'!$B$4,F98=11),H98+K98,"")</f>
        <v/>
      </c>
      <c r="AA98" s="44" t="str">
        <f>IF(AND(E98&lt;&gt;'Povolené hodnoty'!$B$4,F98=12),H98+K98,"")</f>
        <v/>
      </c>
      <c r="AB98" s="45" t="str">
        <f>IF(AND(E98&lt;&gt;'Povolené hodnoty'!$B$4,F98=13),H98+K98,"")</f>
        <v/>
      </c>
      <c r="AD98" s="19" t="b">
        <f t="shared" si="12"/>
        <v>0</v>
      </c>
      <c r="AE98" s="19" t="b">
        <f t="shared" si="13"/>
        <v>0</v>
      </c>
      <c r="AF98" s="19" t="b">
        <f>AND(E98&lt;&gt;'Povolené hodnoty'!$B$6,OR(SUM(G98,J98)&lt;&gt;SUM(N98:O98,R98:X98),SUM(H98,K98)&lt;&gt;SUM(P98:Q98,Y98:AB98),COUNT(G98:H98,J98:K98)&lt;&gt;COUNT(N98:AB98)))</f>
        <v>0</v>
      </c>
      <c r="AG98" s="19" t="b">
        <f>AND(E98='Povolené hodnoty'!$B$6,$AG$5)</f>
        <v>0</v>
      </c>
    </row>
    <row r="99" spans="1:33" x14ac:dyDescent="0.2">
      <c r="A99" s="81">
        <f t="shared" si="14"/>
        <v>94</v>
      </c>
      <c r="B99" s="85"/>
      <c r="C99" s="86"/>
      <c r="D99" s="75"/>
      <c r="E99" s="76"/>
      <c r="F99" s="77"/>
      <c r="G99" s="78"/>
      <c r="H99" s="79"/>
      <c r="I99" s="45">
        <f t="shared" si="9"/>
        <v>3625</v>
      </c>
      <c r="J99" s="158"/>
      <c r="K99" s="159"/>
      <c r="L99" s="160">
        <f t="shared" si="10"/>
        <v>10884</v>
      </c>
      <c r="M99" s="46">
        <f t="shared" si="11"/>
        <v>94</v>
      </c>
      <c r="N99" s="43" t="str">
        <f>IF(AND(E99='Povolené hodnoty'!$B$4,F99=2),G99+J99,"")</f>
        <v/>
      </c>
      <c r="O99" s="45" t="str">
        <f>IF(AND(E99='Povolené hodnoty'!$B$4,F99=1),G99+J99,"")</f>
        <v/>
      </c>
      <c r="P99" s="43" t="str">
        <f>IF(AND(E99='Povolené hodnoty'!$B$4,F99=10),H99+K99,"")</f>
        <v/>
      </c>
      <c r="Q99" s="45" t="str">
        <f>IF(AND(E99='Povolené hodnoty'!$B$4,F99=9),H99+K99,"")</f>
        <v/>
      </c>
      <c r="R99" s="43" t="str">
        <f>IF(AND(E99&lt;&gt;'Povolené hodnoty'!$B$4,F99=2),G99+J99,"")</f>
        <v/>
      </c>
      <c r="S99" s="44" t="str">
        <f>IF(AND(E99&lt;&gt;'Povolené hodnoty'!$B$4,F99=3),G99+J99,"")</f>
        <v/>
      </c>
      <c r="T99" s="44" t="str">
        <f>IF(AND(E99&lt;&gt;'Povolené hodnoty'!$B$4,F99=4),G99+J99,"")</f>
        <v/>
      </c>
      <c r="U99" s="44" t="str">
        <f>IF(AND(E99&lt;&gt;'Povolené hodnoty'!$B$4,F99="5a"),G99-H99+J99-K99,"")</f>
        <v/>
      </c>
      <c r="V99" s="44" t="str">
        <f>IF(AND(E99&lt;&gt;'Povolené hodnoty'!$B$4,F99="5b"),G99-H99+J99-K99,"")</f>
        <v/>
      </c>
      <c r="W99" s="44" t="str">
        <f>IF(AND(E99&lt;&gt;'Povolené hodnoty'!$B$4,F99=6),G99+J99,"")</f>
        <v/>
      </c>
      <c r="X99" s="45" t="str">
        <f>IF(AND(E99&lt;&gt;'Povolené hodnoty'!$B$4,F99=7),G99+J99,"")</f>
        <v/>
      </c>
      <c r="Y99" s="43" t="str">
        <f>IF(AND(E99&lt;&gt;'Povolené hodnoty'!$B$4,F99=10),H99+K99,"")</f>
        <v/>
      </c>
      <c r="Z99" s="44" t="str">
        <f>IF(AND(E99&lt;&gt;'Povolené hodnoty'!$B$4,F99=11),H99+K99,"")</f>
        <v/>
      </c>
      <c r="AA99" s="44" t="str">
        <f>IF(AND(E99&lt;&gt;'Povolené hodnoty'!$B$4,F99=12),H99+K99,"")</f>
        <v/>
      </c>
      <c r="AB99" s="45" t="str">
        <f>IF(AND(E99&lt;&gt;'Povolené hodnoty'!$B$4,F99=13),H99+K99,"")</f>
        <v/>
      </c>
      <c r="AD99" s="19" t="b">
        <f t="shared" si="12"/>
        <v>0</v>
      </c>
      <c r="AE99" s="19" t="b">
        <f t="shared" si="13"/>
        <v>0</v>
      </c>
      <c r="AF99" s="19" t="b">
        <f>AND(E99&lt;&gt;'Povolené hodnoty'!$B$6,OR(SUM(G99,J99)&lt;&gt;SUM(N99:O99,R99:X99),SUM(H99,K99)&lt;&gt;SUM(P99:Q99,Y99:AB99),COUNT(G99:H99,J99:K99)&lt;&gt;COUNT(N99:AB99)))</f>
        <v>0</v>
      </c>
      <c r="AG99" s="19" t="b">
        <f>AND(E99='Povolené hodnoty'!$B$6,$AG$5)</f>
        <v>0</v>
      </c>
    </row>
    <row r="100" spans="1:33" x14ac:dyDescent="0.2">
      <c r="A100" s="81">
        <f t="shared" si="14"/>
        <v>95</v>
      </c>
      <c r="B100" s="85"/>
      <c r="C100" s="86"/>
      <c r="D100" s="75"/>
      <c r="E100" s="76"/>
      <c r="F100" s="77"/>
      <c r="G100" s="78"/>
      <c r="H100" s="79"/>
      <c r="I100" s="45">
        <f t="shared" si="9"/>
        <v>3625</v>
      </c>
      <c r="J100" s="158"/>
      <c r="K100" s="159"/>
      <c r="L100" s="160">
        <f t="shared" si="10"/>
        <v>10884</v>
      </c>
      <c r="M100" s="46">
        <f t="shared" si="11"/>
        <v>95</v>
      </c>
      <c r="N100" s="43" t="str">
        <f>IF(AND(E100='Povolené hodnoty'!$B$4,F100=2),G100+J100,"")</f>
        <v/>
      </c>
      <c r="O100" s="45" t="str">
        <f>IF(AND(E100='Povolené hodnoty'!$B$4,F100=1),G100+J100,"")</f>
        <v/>
      </c>
      <c r="P100" s="43" t="str">
        <f>IF(AND(E100='Povolené hodnoty'!$B$4,F100=10),H100+K100,"")</f>
        <v/>
      </c>
      <c r="Q100" s="45" t="str">
        <f>IF(AND(E100='Povolené hodnoty'!$B$4,F100=9),H100+K100,"")</f>
        <v/>
      </c>
      <c r="R100" s="43" t="str">
        <f>IF(AND(E100&lt;&gt;'Povolené hodnoty'!$B$4,F100=2),G100+J100,"")</f>
        <v/>
      </c>
      <c r="S100" s="44" t="str">
        <f>IF(AND(E100&lt;&gt;'Povolené hodnoty'!$B$4,F100=3),G100+J100,"")</f>
        <v/>
      </c>
      <c r="T100" s="44" t="str">
        <f>IF(AND(E100&lt;&gt;'Povolené hodnoty'!$B$4,F100=4),G100+J100,"")</f>
        <v/>
      </c>
      <c r="U100" s="44" t="str">
        <f>IF(AND(E100&lt;&gt;'Povolené hodnoty'!$B$4,F100="5a"),G100-H100+J100-K100,"")</f>
        <v/>
      </c>
      <c r="V100" s="44" t="str">
        <f>IF(AND(E100&lt;&gt;'Povolené hodnoty'!$B$4,F100="5b"),G100-H100+J100-K100,"")</f>
        <v/>
      </c>
      <c r="W100" s="44" t="str">
        <f>IF(AND(E100&lt;&gt;'Povolené hodnoty'!$B$4,F100=6),G100+J100,"")</f>
        <v/>
      </c>
      <c r="X100" s="45" t="str">
        <f>IF(AND(E100&lt;&gt;'Povolené hodnoty'!$B$4,F100=7),G100+J100,"")</f>
        <v/>
      </c>
      <c r="Y100" s="43" t="str">
        <f>IF(AND(E100&lt;&gt;'Povolené hodnoty'!$B$4,F100=10),H100+K100,"")</f>
        <v/>
      </c>
      <c r="Z100" s="44" t="str">
        <f>IF(AND(E100&lt;&gt;'Povolené hodnoty'!$B$4,F100=11),H100+K100,"")</f>
        <v/>
      </c>
      <c r="AA100" s="44" t="str">
        <f>IF(AND(E100&lt;&gt;'Povolené hodnoty'!$B$4,F100=12),H100+K100,"")</f>
        <v/>
      </c>
      <c r="AB100" s="45" t="str">
        <f>IF(AND(E100&lt;&gt;'Povolené hodnoty'!$B$4,F100=13),H100+K100,"")</f>
        <v/>
      </c>
      <c r="AD100" s="19" t="b">
        <f t="shared" si="12"/>
        <v>0</v>
      </c>
      <c r="AE100" s="19" t="b">
        <f t="shared" si="13"/>
        <v>0</v>
      </c>
      <c r="AF100" s="19" t="b">
        <f>AND(E100&lt;&gt;'Povolené hodnoty'!$B$6,OR(SUM(G100,J100)&lt;&gt;SUM(N100:O100,R100:X100),SUM(H100,K100)&lt;&gt;SUM(P100:Q100,Y100:AB100),COUNT(G100:H100,J100:K100)&lt;&gt;COUNT(N100:AB100)))</f>
        <v>0</v>
      </c>
      <c r="AG100" s="19" t="b">
        <f>AND(E100='Povolené hodnoty'!$B$6,$AG$5)</f>
        <v>0</v>
      </c>
    </row>
    <row r="101" spans="1:33" x14ac:dyDescent="0.2">
      <c r="A101" s="81">
        <f t="shared" si="14"/>
        <v>96</v>
      </c>
      <c r="B101" s="85"/>
      <c r="C101" s="86"/>
      <c r="D101" s="75"/>
      <c r="E101" s="76"/>
      <c r="F101" s="77"/>
      <c r="G101" s="78"/>
      <c r="H101" s="79"/>
      <c r="I101" s="45">
        <f t="shared" si="9"/>
        <v>3625</v>
      </c>
      <c r="J101" s="158"/>
      <c r="K101" s="159"/>
      <c r="L101" s="160">
        <f t="shared" si="10"/>
        <v>10884</v>
      </c>
      <c r="M101" s="46">
        <f t="shared" si="11"/>
        <v>96</v>
      </c>
      <c r="N101" s="43" t="str">
        <f>IF(AND(E101='Povolené hodnoty'!$B$4,F101=2),G101+J101,"")</f>
        <v/>
      </c>
      <c r="O101" s="45" t="str">
        <f>IF(AND(E101='Povolené hodnoty'!$B$4,F101=1),G101+J101,"")</f>
        <v/>
      </c>
      <c r="P101" s="43" t="str">
        <f>IF(AND(E101='Povolené hodnoty'!$B$4,F101=10),H101+K101,"")</f>
        <v/>
      </c>
      <c r="Q101" s="45" t="str">
        <f>IF(AND(E101='Povolené hodnoty'!$B$4,F101=9),H101+K101,"")</f>
        <v/>
      </c>
      <c r="R101" s="43" t="str">
        <f>IF(AND(E101&lt;&gt;'Povolené hodnoty'!$B$4,F101=2),G101+J101,"")</f>
        <v/>
      </c>
      <c r="S101" s="44" t="str">
        <f>IF(AND(E101&lt;&gt;'Povolené hodnoty'!$B$4,F101=3),G101+J101,"")</f>
        <v/>
      </c>
      <c r="T101" s="44" t="str">
        <f>IF(AND(E101&lt;&gt;'Povolené hodnoty'!$B$4,F101=4),G101+J101,"")</f>
        <v/>
      </c>
      <c r="U101" s="44" t="str">
        <f>IF(AND(E101&lt;&gt;'Povolené hodnoty'!$B$4,F101="5a"),G101-H101+J101-K101,"")</f>
        <v/>
      </c>
      <c r="V101" s="44" t="str">
        <f>IF(AND(E101&lt;&gt;'Povolené hodnoty'!$B$4,F101="5b"),G101-H101+J101-K101,"")</f>
        <v/>
      </c>
      <c r="W101" s="44" t="str">
        <f>IF(AND(E101&lt;&gt;'Povolené hodnoty'!$B$4,F101=6),G101+J101,"")</f>
        <v/>
      </c>
      <c r="X101" s="45" t="str">
        <f>IF(AND(E101&lt;&gt;'Povolené hodnoty'!$B$4,F101=7),G101+J101,"")</f>
        <v/>
      </c>
      <c r="Y101" s="43" t="str">
        <f>IF(AND(E101&lt;&gt;'Povolené hodnoty'!$B$4,F101=10),H101+K101,"")</f>
        <v/>
      </c>
      <c r="Z101" s="44" t="str">
        <f>IF(AND(E101&lt;&gt;'Povolené hodnoty'!$B$4,F101=11),H101+K101,"")</f>
        <v/>
      </c>
      <c r="AA101" s="44" t="str">
        <f>IF(AND(E101&lt;&gt;'Povolené hodnoty'!$B$4,F101=12),H101+K101,"")</f>
        <v/>
      </c>
      <c r="AB101" s="45" t="str">
        <f>IF(AND(E101&lt;&gt;'Povolené hodnoty'!$B$4,F101=13),H101+K101,"")</f>
        <v/>
      </c>
      <c r="AD101" s="19" t="b">
        <f t="shared" si="12"/>
        <v>0</v>
      </c>
      <c r="AE101" s="19" t="b">
        <f t="shared" si="13"/>
        <v>0</v>
      </c>
      <c r="AF101" s="19" t="b">
        <f>AND(E101&lt;&gt;'Povolené hodnoty'!$B$6,OR(SUM(G101,J101)&lt;&gt;SUM(N101:O101,R101:X101),SUM(H101,K101)&lt;&gt;SUM(P101:Q101,Y101:AB101),COUNT(G101:H101,J101:K101)&lt;&gt;COUNT(N101:AB101)))</f>
        <v>0</v>
      </c>
      <c r="AG101" s="19" t="b">
        <f>AND(E101='Povolené hodnoty'!$B$6,$AG$5)</f>
        <v>0</v>
      </c>
    </row>
    <row r="102" spans="1:33" x14ac:dyDescent="0.2">
      <c r="A102" s="81">
        <f t="shared" si="14"/>
        <v>97</v>
      </c>
      <c r="B102" s="85"/>
      <c r="C102" s="86"/>
      <c r="D102" s="75"/>
      <c r="E102" s="76"/>
      <c r="F102" s="77"/>
      <c r="G102" s="78"/>
      <c r="H102" s="79"/>
      <c r="I102" s="45">
        <f t="shared" si="9"/>
        <v>3625</v>
      </c>
      <c r="J102" s="158"/>
      <c r="K102" s="159"/>
      <c r="L102" s="160">
        <f t="shared" si="10"/>
        <v>10884</v>
      </c>
      <c r="M102" s="46">
        <f t="shared" si="11"/>
        <v>97</v>
      </c>
      <c r="N102" s="43" t="str">
        <f>IF(AND(E102='Povolené hodnoty'!$B$4,F102=2),G102+J102,"")</f>
        <v/>
      </c>
      <c r="O102" s="45" t="str">
        <f>IF(AND(E102='Povolené hodnoty'!$B$4,F102=1),G102+J102,"")</f>
        <v/>
      </c>
      <c r="P102" s="43" t="str">
        <f>IF(AND(E102='Povolené hodnoty'!$B$4,F102=10),H102+K102,"")</f>
        <v/>
      </c>
      <c r="Q102" s="45" t="str">
        <f>IF(AND(E102='Povolené hodnoty'!$B$4,F102=9),H102+K102,"")</f>
        <v/>
      </c>
      <c r="R102" s="43" t="str">
        <f>IF(AND(E102&lt;&gt;'Povolené hodnoty'!$B$4,F102=2),G102+J102,"")</f>
        <v/>
      </c>
      <c r="S102" s="44" t="str">
        <f>IF(AND(E102&lt;&gt;'Povolené hodnoty'!$B$4,F102=3),G102+J102,"")</f>
        <v/>
      </c>
      <c r="T102" s="44" t="str">
        <f>IF(AND(E102&lt;&gt;'Povolené hodnoty'!$B$4,F102=4),G102+J102,"")</f>
        <v/>
      </c>
      <c r="U102" s="44" t="str">
        <f>IF(AND(E102&lt;&gt;'Povolené hodnoty'!$B$4,F102="5a"),G102-H102+J102-K102,"")</f>
        <v/>
      </c>
      <c r="V102" s="44" t="str">
        <f>IF(AND(E102&lt;&gt;'Povolené hodnoty'!$B$4,F102="5b"),G102-H102+J102-K102,"")</f>
        <v/>
      </c>
      <c r="W102" s="44" t="str">
        <f>IF(AND(E102&lt;&gt;'Povolené hodnoty'!$B$4,F102=6),G102+J102,"")</f>
        <v/>
      </c>
      <c r="X102" s="45" t="str">
        <f>IF(AND(E102&lt;&gt;'Povolené hodnoty'!$B$4,F102=7),G102+J102,"")</f>
        <v/>
      </c>
      <c r="Y102" s="43" t="str">
        <f>IF(AND(E102&lt;&gt;'Povolené hodnoty'!$B$4,F102=10),H102+K102,"")</f>
        <v/>
      </c>
      <c r="Z102" s="44" t="str">
        <f>IF(AND(E102&lt;&gt;'Povolené hodnoty'!$B$4,F102=11),H102+K102,"")</f>
        <v/>
      </c>
      <c r="AA102" s="44" t="str">
        <f>IF(AND(E102&lt;&gt;'Povolené hodnoty'!$B$4,F102=12),H102+K102,"")</f>
        <v/>
      </c>
      <c r="AB102" s="45" t="str">
        <f>IF(AND(E102&lt;&gt;'Povolené hodnoty'!$B$4,F102=13),H102+K102,"")</f>
        <v/>
      </c>
      <c r="AD102" s="19" t="b">
        <f t="shared" si="12"/>
        <v>0</v>
      </c>
      <c r="AE102" s="19" t="b">
        <f t="shared" si="13"/>
        <v>0</v>
      </c>
      <c r="AF102" s="19" t="b">
        <f>AND(E102&lt;&gt;'Povolené hodnoty'!$B$6,OR(SUM(G102,J102)&lt;&gt;SUM(N102:O102,R102:X102),SUM(H102,K102)&lt;&gt;SUM(P102:Q102,Y102:AB102),COUNT(G102:H102,J102:K102)&lt;&gt;COUNT(N102:AB102)))</f>
        <v>0</v>
      </c>
      <c r="AG102" s="19" t="b">
        <f>AND(E102='Povolené hodnoty'!$B$6,$AG$5)</f>
        <v>0</v>
      </c>
    </row>
    <row r="103" spans="1:33" x14ac:dyDescent="0.2">
      <c r="A103" s="81">
        <f t="shared" si="14"/>
        <v>98</v>
      </c>
      <c r="B103" s="85"/>
      <c r="C103" s="86"/>
      <c r="D103" s="75"/>
      <c r="E103" s="76"/>
      <c r="F103" s="77"/>
      <c r="G103" s="78"/>
      <c r="H103" s="79"/>
      <c r="I103" s="45">
        <f t="shared" si="9"/>
        <v>3625</v>
      </c>
      <c r="J103" s="158"/>
      <c r="K103" s="159"/>
      <c r="L103" s="160">
        <f t="shared" si="10"/>
        <v>10884</v>
      </c>
      <c r="M103" s="46">
        <f t="shared" si="11"/>
        <v>98</v>
      </c>
      <c r="N103" s="43" t="str">
        <f>IF(AND(E103='Povolené hodnoty'!$B$4,F103=2),G103+J103,"")</f>
        <v/>
      </c>
      <c r="O103" s="45" t="str">
        <f>IF(AND(E103='Povolené hodnoty'!$B$4,F103=1),G103+J103,"")</f>
        <v/>
      </c>
      <c r="P103" s="43" t="str">
        <f>IF(AND(E103='Povolené hodnoty'!$B$4,F103=10),H103+K103,"")</f>
        <v/>
      </c>
      <c r="Q103" s="45" t="str">
        <f>IF(AND(E103='Povolené hodnoty'!$B$4,F103=9),H103+K103,"")</f>
        <v/>
      </c>
      <c r="R103" s="43" t="str">
        <f>IF(AND(E103&lt;&gt;'Povolené hodnoty'!$B$4,F103=2),G103+J103,"")</f>
        <v/>
      </c>
      <c r="S103" s="44" t="str">
        <f>IF(AND(E103&lt;&gt;'Povolené hodnoty'!$B$4,F103=3),G103+J103,"")</f>
        <v/>
      </c>
      <c r="T103" s="44" t="str">
        <f>IF(AND(E103&lt;&gt;'Povolené hodnoty'!$B$4,F103=4),G103+J103,"")</f>
        <v/>
      </c>
      <c r="U103" s="44" t="str">
        <f>IF(AND(E103&lt;&gt;'Povolené hodnoty'!$B$4,F103="5a"),G103-H103+J103-K103,"")</f>
        <v/>
      </c>
      <c r="V103" s="44" t="str">
        <f>IF(AND(E103&lt;&gt;'Povolené hodnoty'!$B$4,F103="5b"),G103-H103+J103-K103,"")</f>
        <v/>
      </c>
      <c r="W103" s="44" t="str">
        <f>IF(AND(E103&lt;&gt;'Povolené hodnoty'!$B$4,F103=6),G103+J103,"")</f>
        <v/>
      </c>
      <c r="X103" s="45" t="str">
        <f>IF(AND(E103&lt;&gt;'Povolené hodnoty'!$B$4,F103=7),G103+J103,"")</f>
        <v/>
      </c>
      <c r="Y103" s="43" t="str">
        <f>IF(AND(E103&lt;&gt;'Povolené hodnoty'!$B$4,F103=10),H103+K103,"")</f>
        <v/>
      </c>
      <c r="Z103" s="44" t="str">
        <f>IF(AND(E103&lt;&gt;'Povolené hodnoty'!$B$4,F103=11),H103+K103,"")</f>
        <v/>
      </c>
      <c r="AA103" s="44" t="str">
        <f>IF(AND(E103&lt;&gt;'Povolené hodnoty'!$B$4,F103=12),H103+K103,"")</f>
        <v/>
      </c>
      <c r="AB103" s="45" t="str">
        <f>IF(AND(E103&lt;&gt;'Povolené hodnoty'!$B$4,F103=13),H103+K103,"")</f>
        <v/>
      </c>
      <c r="AD103" s="19" t="b">
        <f t="shared" si="12"/>
        <v>0</v>
      </c>
      <c r="AE103" s="19" t="b">
        <f t="shared" si="13"/>
        <v>0</v>
      </c>
      <c r="AF103" s="19" t="b">
        <f>AND(E103&lt;&gt;'Povolené hodnoty'!$B$6,OR(SUM(G103,J103)&lt;&gt;SUM(N103:O103,R103:X103),SUM(H103,K103)&lt;&gt;SUM(P103:Q103,Y103:AB103),COUNT(G103:H103,J103:K103)&lt;&gt;COUNT(N103:AB103)))</f>
        <v>0</v>
      </c>
      <c r="AG103" s="19" t="b">
        <f>AND(E103='Povolené hodnoty'!$B$6,$AG$5)</f>
        <v>0</v>
      </c>
    </row>
    <row r="104" spans="1:33" x14ac:dyDescent="0.2">
      <c r="A104" s="81">
        <f t="shared" si="14"/>
        <v>99</v>
      </c>
      <c r="B104" s="85"/>
      <c r="C104" s="86"/>
      <c r="D104" s="75"/>
      <c r="E104" s="76"/>
      <c r="F104" s="77"/>
      <c r="G104" s="78"/>
      <c r="H104" s="79"/>
      <c r="I104" s="45">
        <f t="shared" si="9"/>
        <v>3625</v>
      </c>
      <c r="J104" s="158"/>
      <c r="K104" s="159"/>
      <c r="L104" s="160">
        <f t="shared" si="10"/>
        <v>10884</v>
      </c>
      <c r="M104" s="46">
        <f t="shared" si="11"/>
        <v>99</v>
      </c>
      <c r="N104" s="43" t="str">
        <f>IF(AND(E104='Povolené hodnoty'!$B$4,F104=2),G104+J104,"")</f>
        <v/>
      </c>
      <c r="O104" s="45" t="str">
        <f>IF(AND(E104='Povolené hodnoty'!$B$4,F104=1),G104+J104,"")</f>
        <v/>
      </c>
      <c r="P104" s="43" t="str">
        <f>IF(AND(E104='Povolené hodnoty'!$B$4,F104=10),H104+K104,"")</f>
        <v/>
      </c>
      <c r="Q104" s="45" t="str">
        <f>IF(AND(E104='Povolené hodnoty'!$B$4,F104=9),H104+K104,"")</f>
        <v/>
      </c>
      <c r="R104" s="43" t="str">
        <f>IF(AND(E104&lt;&gt;'Povolené hodnoty'!$B$4,F104=2),G104+J104,"")</f>
        <v/>
      </c>
      <c r="S104" s="44" t="str">
        <f>IF(AND(E104&lt;&gt;'Povolené hodnoty'!$B$4,F104=3),G104+J104,"")</f>
        <v/>
      </c>
      <c r="T104" s="44" t="str">
        <f>IF(AND(E104&lt;&gt;'Povolené hodnoty'!$B$4,F104=4),G104+J104,"")</f>
        <v/>
      </c>
      <c r="U104" s="44" t="str">
        <f>IF(AND(E104&lt;&gt;'Povolené hodnoty'!$B$4,F104="5a"),G104-H104+J104-K104,"")</f>
        <v/>
      </c>
      <c r="V104" s="44" t="str">
        <f>IF(AND(E104&lt;&gt;'Povolené hodnoty'!$B$4,F104="5b"),G104-H104+J104-K104,"")</f>
        <v/>
      </c>
      <c r="W104" s="44" t="str">
        <f>IF(AND(E104&lt;&gt;'Povolené hodnoty'!$B$4,F104=6),G104+J104,"")</f>
        <v/>
      </c>
      <c r="X104" s="45" t="str">
        <f>IF(AND(E104&lt;&gt;'Povolené hodnoty'!$B$4,F104=7),G104+J104,"")</f>
        <v/>
      </c>
      <c r="Y104" s="43" t="str">
        <f>IF(AND(E104&lt;&gt;'Povolené hodnoty'!$B$4,F104=10),H104+K104,"")</f>
        <v/>
      </c>
      <c r="Z104" s="44" t="str">
        <f>IF(AND(E104&lt;&gt;'Povolené hodnoty'!$B$4,F104=11),H104+K104,"")</f>
        <v/>
      </c>
      <c r="AA104" s="44" t="str">
        <f>IF(AND(E104&lt;&gt;'Povolené hodnoty'!$B$4,F104=12),H104+K104,"")</f>
        <v/>
      </c>
      <c r="AB104" s="45" t="str">
        <f>IF(AND(E104&lt;&gt;'Povolené hodnoty'!$B$4,F104=13),H104+K104,"")</f>
        <v/>
      </c>
      <c r="AD104" s="19" t="b">
        <f t="shared" si="12"/>
        <v>0</v>
      </c>
      <c r="AE104" s="19" t="b">
        <f t="shared" si="13"/>
        <v>0</v>
      </c>
      <c r="AF104" s="19" t="b">
        <f>AND(E104&lt;&gt;'Povolené hodnoty'!$B$6,OR(SUM(G104,J104)&lt;&gt;SUM(N104:O104,R104:X104),SUM(H104,K104)&lt;&gt;SUM(P104:Q104,Y104:AB104),COUNT(G104:H104,J104:K104)&lt;&gt;COUNT(N104:AB104)))</f>
        <v>0</v>
      </c>
      <c r="AG104" s="19" t="b">
        <f>AND(E104='Povolené hodnoty'!$B$6,$AG$5)</f>
        <v>0</v>
      </c>
    </row>
    <row r="105" spans="1:33" x14ac:dyDescent="0.2">
      <c r="A105" s="81">
        <f t="shared" si="14"/>
        <v>100</v>
      </c>
      <c r="B105" s="85"/>
      <c r="C105" s="86"/>
      <c r="D105" s="75"/>
      <c r="E105" s="76"/>
      <c r="F105" s="77"/>
      <c r="G105" s="78"/>
      <c r="H105" s="79"/>
      <c r="I105" s="45">
        <f t="shared" si="9"/>
        <v>3625</v>
      </c>
      <c r="J105" s="158"/>
      <c r="K105" s="159"/>
      <c r="L105" s="160">
        <f t="shared" si="10"/>
        <v>10884</v>
      </c>
      <c r="M105" s="46">
        <f t="shared" si="11"/>
        <v>100</v>
      </c>
      <c r="N105" s="43" t="str">
        <f>IF(AND(E105='Povolené hodnoty'!$B$4,F105=2),G105+J105,"")</f>
        <v/>
      </c>
      <c r="O105" s="45" t="str">
        <f>IF(AND(E105='Povolené hodnoty'!$B$4,F105=1),G105+J105,"")</f>
        <v/>
      </c>
      <c r="P105" s="43" t="str">
        <f>IF(AND(E105='Povolené hodnoty'!$B$4,F105=10),H105+K105,"")</f>
        <v/>
      </c>
      <c r="Q105" s="45" t="str">
        <f>IF(AND(E105='Povolené hodnoty'!$B$4,F105=9),H105+K105,"")</f>
        <v/>
      </c>
      <c r="R105" s="43" t="str">
        <f>IF(AND(E105&lt;&gt;'Povolené hodnoty'!$B$4,F105=2),G105+J105,"")</f>
        <v/>
      </c>
      <c r="S105" s="44" t="str">
        <f>IF(AND(E105&lt;&gt;'Povolené hodnoty'!$B$4,F105=3),G105+J105,"")</f>
        <v/>
      </c>
      <c r="T105" s="44" t="str">
        <f>IF(AND(E105&lt;&gt;'Povolené hodnoty'!$B$4,F105=4),G105+J105,"")</f>
        <v/>
      </c>
      <c r="U105" s="44" t="str">
        <f>IF(AND(E105&lt;&gt;'Povolené hodnoty'!$B$4,F105="5a"),G105-H105+J105-K105,"")</f>
        <v/>
      </c>
      <c r="V105" s="44" t="str">
        <f>IF(AND(E105&lt;&gt;'Povolené hodnoty'!$B$4,F105="5b"),G105-H105+J105-K105,"")</f>
        <v/>
      </c>
      <c r="W105" s="44" t="str">
        <f>IF(AND(E105&lt;&gt;'Povolené hodnoty'!$B$4,F105=6),G105+J105,"")</f>
        <v/>
      </c>
      <c r="X105" s="45" t="str">
        <f>IF(AND(E105&lt;&gt;'Povolené hodnoty'!$B$4,F105=7),G105+J105,"")</f>
        <v/>
      </c>
      <c r="Y105" s="43" t="str">
        <f>IF(AND(E105&lt;&gt;'Povolené hodnoty'!$B$4,F105=10),H105+K105,"")</f>
        <v/>
      </c>
      <c r="Z105" s="44" t="str">
        <f>IF(AND(E105&lt;&gt;'Povolené hodnoty'!$B$4,F105=11),H105+K105,"")</f>
        <v/>
      </c>
      <c r="AA105" s="44" t="str">
        <f>IF(AND(E105&lt;&gt;'Povolené hodnoty'!$B$4,F105=12),H105+K105,"")</f>
        <v/>
      </c>
      <c r="AB105" s="45" t="str">
        <f>IF(AND(E105&lt;&gt;'Povolené hodnoty'!$B$4,F105=13),H105+K105,"")</f>
        <v/>
      </c>
      <c r="AD105" s="19" t="b">
        <f t="shared" si="12"/>
        <v>0</v>
      </c>
      <c r="AE105" s="19" t="b">
        <f t="shared" si="13"/>
        <v>0</v>
      </c>
      <c r="AF105" s="19" t="b">
        <f>AND(E105&lt;&gt;'Povolené hodnoty'!$B$6,OR(SUM(G105,J105)&lt;&gt;SUM(N105:O105,R105:X105),SUM(H105,K105)&lt;&gt;SUM(P105:Q105,Y105:AB105),COUNT(G105:H105,J105:K105)&lt;&gt;COUNT(N105:AB105)))</f>
        <v>0</v>
      </c>
      <c r="AG105" s="19" t="b">
        <f>AND(E105='Povolené hodnoty'!$B$6,$AG$5)</f>
        <v>0</v>
      </c>
    </row>
    <row r="106" spans="1:33" x14ac:dyDescent="0.2">
      <c r="A106" s="81">
        <f t="shared" si="14"/>
        <v>101</v>
      </c>
      <c r="B106" s="85"/>
      <c r="C106" s="86"/>
      <c r="D106" s="75"/>
      <c r="E106" s="76"/>
      <c r="F106" s="77"/>
      <c r="G106" s="78"/>
      <c r="H106" s="79"/>
      <c r="I106" s="45">
        <f t="shared" si="9"/>
        <v>3625</v>
      </c>
      <c r="J106" s="158"/>
      <c r="K106" s="159"/>
      <c r="L106" s="160">
        <f t="shared" si="10"/>
        <v>10884</v>
      </c>
      <c r="M106" s="46">
        <f t="shared" si="11"/>
        <v>101</v>
      </c>
      <c r="N106" s="43" t="str">
        <f>IF(AND(E106='Povolené hodnoty'!$B$4,F106=2),G106+J106,"")</f>
        <v/>
      </c>
      <c r="O106" s="45" t="str">
        <f>IF(AND(E106='Povolené hodnoty'!$B$4,F106=1),G106+J106,"")</f>
        <v/>
      </c>
      <c r="P106" s="43" t="str">
        <f>IF(AND(E106='Povolené hodnoty'!$B$4,F106=10),H106+K106,"")</f>
        <v/>
      </c>
      <c r="Q106" s="45" t="str">
        <f>IF(AND(E106='Povolené hodnoty'!$B$4,F106=9),H106+K106,"")</f>
        <v/>
      </c>
      <c r="R106" s="43" t="str">
        <f>IF(AND(E106&lt;&gt;'Povolené hodnoty'!$B$4,F106=2),G106+J106,"")</f>
        <v/>
      </c>
      <c r="S106" s="44" t="str">
        <f>IF(AND(E106&lt;&gt;'Povolené hodnoty'!$B$4,F106=3),G106+J106,"")</f>
        <v/>
      </c>
      <c r="T106" s="44" t="str">
        <f>IF(AND(E106&lt;&gt;'Povolené hodnoty'!$B$4,F106=4),G106+J106,"")</f>
        <v/>
      </c>
      <c r="U106" s="44" t="str">
        <f>IF(AND(E106&lt;&gt;'Povolené hodnoty'!$B$4,F106="5a"),G106-H106+J106-K106,"")</f>
        <v/>
      </c>
      <c r="V106" s="44" t="str">
        <f>IF(AND(E106&lt;&gt;'Povolené hodnoty'!$B$4,F106="5b"),G106-H106+J106-K106,"")</f>
        <v/>
      </c>
      <c r="W106" s="44" t="str">
        <f>IF(AND(E106&lt;&gt;'Povolené hodnoty'!$B$4,F106=6),G106+J106,"")</f>
        <v/>
      </c>
      <c r="X106" s="45" t="str">
        <f>IF(AND(E106&lt;&gt;'Povolené hodnoty'!$B$4,F106=7),G106+J106,"")</f>
        <v/>
      </c>
      <c r="Y106" s="43" t="str">
        <f>IF(AND(E106&lt;&gt;'Povolené hodnoty'!$B$4,F106=10),H106+K106,"")</f>
        <v/>
      </c>
      <c r="Z106" s="44" t="str">
        <f>IF(AND(E106&lt;&gt;'Povolené hodnoty'!$B$4,F106=11),H106+K106,"")</f>
        <v/>
      </c>
      <c r="AA106" s="44" t="str">
        <f>IF(AND(E106&lt;&gt;'Povolené hodnoty'!$B$4,F106=12),H106+K106,"")</f>
        <v/>
      </c>
      <c r="AB106" s="45" t="str">
        <f>IF(AND(E106&lt;&gt;'Povolené hodnoty'!$B$4,F106=13),H106+K106,"")</f>
        <v/>
      </c>
      <c r="AD106" s="19" t="b">
        <f t="shared" si="12"/>
        <v>0</v>
      </c>
      <c r="AE106" s="19" t="b">
        <f t="shared" si="13"/>
        <v>0</v>
      </c>
      <c r="AF106" s="19" t="b">
        <f>AND(E106&lt;&gt;'Povolené hodnoty'!$B$6,OR(SUM(G106,J106)&lt;&gt;SUM(N106:O106,R106:X106),SUM(H106,K106)&lt;&gt;SUM(P106:Q106,Y106:AB106),COUNT(G106:H106,J106:K106)&lt;&gt;COUNT(N106:AB106)))</f>
        <v>0</v>
      </c>
      <c r="AG106" s="19" t="b">
        <f>AND(E106='Povolené hodnoty'!$B$6,$AG$5)</f>
        <v>0</v>
      </c>
    </row>
    <row r="107" spans="1:33" x14ac:dyDescent="0.2">
      <c r="A107" s="81">
        <f t="shared" si="14"/>
        <v>102</v>
      </c>
      <c r="B107" s="85"/>
      <c r="C107" s="86"/>
      <c r="D107" s="75"/>
      <c r="E107" s="76"/>
      <c r="F107" s="77"/>
      <c r="G107" s="78"/>
      <c r="H107" s="79"/>
      <c r="I107" s="45">
        <f t="shared" si="9"/>
        <v>3625</v>
      </c>
      <c r="J107" s="158"/>
      <c r="K107" s="159"/>
      <c r="L107" s="160">
        <f t="shared" si="10"/>
        <v>10884</v>
      </c>
      <c r="M107" s="46">
        <f t="shared" si="11"/>
        <v>102</v>
      </c>
      <c r="N107" s="43" t="str">
        <f>IF(AND(E107='Povolené hodnoty'!$B$4,F107=2),G107+J107,"")</f>
        <v/>
      </c>
      <c r="O107" s="45" t="str">
        <f>IF(AND(E107='Povolené hodnoty'!$B$4,F107=1),G107+J107,"")</f>
        <v/>
      </c>
      <c r="P107" s="43" t="str">
        <f>IF(AND(E107='Povolené hodnoty'!$B$4,F107=10),H107+K107,"")</f>
        <v/>
      </c>
      <c r="Q107" s="45" t="str">
        <f>IF(AND(E107='Povolené hodnoty'!$B$4,F107=9),H107+K107,"")</f>
        <v/>
      </c>
      <c r="R107" s="43" t="str">
        <f>IF(AND(E107&lt;&gt;'Povolené hodnoty'!$B$4,F107=2),G107+J107,"")</f>
        <v/>
      </c>
      <c r="S107" s="44" t="str">
        <f>IF(AND(E107&lt;&gt;'Povolené hodnoty'!$B$4,F107=3),G107+J107,"")</f>
        <v/>
      </c>
      <c r="T107" s="44" t="str">
        <f>IF(AND(E107&lt;&gt;'Povolené hodnoty'!$B$4,F107=4),G107+J107,"")</f>
        <v/>
      </c>
      <c r="U107" s="44" t="str">
        <f>IF(AND(E107&lt;&gt;'Povolené hodnoty'!$B$4,F107="5a"),G107-H107+J107-K107,"")</f>
        <v/>
      </c>
      <c r="V107" s="44" t="str">
        <f>IF(AND(E107&lt;&gt;'Povolené hodnoty'!$B$4,F107="5b"),G107-H107+J107-K107,"")</f>
        <v/>
      </c>
      <c r="W107" s="44" t="str">
        <f>IF(AND(E107&lt;&gt;'Povolené hodnoty'!$B$4,F107=6),G107+J107,"")</f>
        <v/>
      </c>
      <c r="X107" s="45" t="str">
        <f>IF(AND(E107&lt;&gt;'Povolené hodnoty'!$B$4,F107=7),G107+J107,"")</f>
        <v/>
      </c>
      <c r="Y107" s="43" t="str">
        <f>IF(AND(E107&lt;&gt;'Povolené hodnoty'!$B$4,F107=10),H107+K107,"")</f>
        <v/>
      </c>
      <c r="Z107" s="44" t="str">
        <f>IF(AND(E107&lt;&gt;'Povolené hodnoty'!$B$4,F107=11),H107+K107,"")</f>
        <v/>
      </c>
      <c r="AA107" s="44" t="str">
        <f>IF(AND(E107&lt;&gt;'Povolené hodnoty'!$B$4,F107=12),H107+K107,"")</f>
        <v/>
      </c>
      <c r="AB107" s="45" t="str">
        <f>IF(AND(E107&lt;&gt;'Povolené hodnoty'!$B$4,F107=13),H107+K107,"")</f>
        <v/>
      </c>
      <c r="AD107" s="19" t="b">
        <f t="shared" si="12"/>
        <v>0</v>
      </c>
      <c r="AE107" s="19" t="b">
        <f t="shared" si="13"/>
        <v>0</v>
      </c>
      <c r="AF107" s="19" t="b">
        <f>AND(E107&lt;&gt;'Povolené hodnoty'!$B$6,OR(SUM(G107,J107)&lt;&gt;SUM(N107:O107,R107:X107),SUM(H107,K107)&lt;&gt;SUM(P107:Q107,Y107:AB107),COUNT(G107:H107,J107:K107)&lt;&gt;COUNT(N107:AB107)))</f>
        <v>0</v>
      </c>
      <c r="AG107" s="19" t="b">
        <f>AND(E107='Povolené hodnoty'!$B$6,$AG$5)</f>
        <v>0</v>
      </c>
    </row>
    <row r="108" spans="1:33" x14ac:dyDescent="0.2">
      <c r="A108" s="81">
        <f t="shared" si="14"/>
        <v>103</v>
      </c>
      <c r="B108" s="85"/>
      <c r="C108" s="86"/>
      <c r="D108" s="75"/>
      <c r="E108" s="76"/>
      <c r="F108" s="77"/>
      <c r="G108" s="78"/>
      <c r="H108" s="79"/>
      <c r="I108" s="45">
        <f t="shared" si="9"/>
        <v>3625</v>
      </c>
      <c r="J108" s="158"/>
      <c r="K108" s="159"/>
      <c r="L108" s="160">
        <f t="shared" si="10"/>
        <v>10884</v>
      </c>
      <c r="M108" s="46">
        <f t="shared" si="11"/>
        <v>103</v>
      </c>
      <c r="N108" s="43" t="str">
        <f>IF(AND(E108='Povolené hodnoty'!$B$4,F108=2),G108+J108,"")</f>
        <v/>
      </c>
      <c r="O108" s="45" t="str">
        <f>IF(AND(E108='Povolené hodnoty'!$B$4,F108=1),G108+J108,"")</f>
        <v/>
      </c>
      <c r="P108" s="43" t="str">
        <f>IF(AND(E108='Povolené hodnoty'!$B$4,F108=10),H108+K108,"")</f>
        <v/>
      </c>
      <c r="Q108" s="45" t="str">
        <f>IF(AND(E108='Povolené hodnoty'!$B$4,F108=9),H108+K108,"")</f>
        <v/>
      </c>
      <c r="R108" s="43" t="str">
        <f>IF(AND(E108&lt;&gt;'Povolené hodnoty'!$B$4,F108=2),G108+J108,"")</f>
        <v/>
      </c>
      <c r="S108" s="44" t="str">
        <f>IF(AND(E108&lt;&gt;'Povolené hodnoty'!$B$4,F108=3),G108+J108,"")</f>
        <v/>
      </c>
      <c r="T108" s="44" t="str">
        <f>IF(AND(E108&lt;&gt;'Povolené hodnoty'!$B$4,F108=4),G108+J108,"")</f>
        <v/>
      </c>
      <c r="U108" s="44" t="str">
        <f>IF(AND(E108&lt;&gt;'Povolené hodnoty'!$B$4,F108="5a"),G108-H108+J108-K108,"")</f>
        <v/>
      </c>
      <c r="V108" s="44" t="str">
        <f>IF(AND(E108&lt;&gt;'Povolené hodnoty'!$B$4,F108="5b"),G108-H108+J108-K108,"")</f>
        <v/>
      </c>
      <c r="W108" s="44" t="str">
        <f>IF(AND(E108&lt;&gt;'Povolené hodnoty'!$B$4,F108=6),G108+J108,"")</f>
        <v/>
      </c>
      <c r="X108" s="45" t="str">
        <f>IF(AND(E108&lt;&gt;'Povolené hodnoty'!$B$4,F108=7),G108+J108,"")</f>
        <v/>
      </c>
      <c r="Y108" s="43" t="str">
        <f>IF(AND(E108&lt;&gt;'Povolené hodnoty'!$B$4,F108=10),H108+K108,"")</f>
        <v/>
      </c>
      <c r="Z108" s="44" t="str">
        <f>IF(AND(E108&lt;&gt;'Povolené hodnoty'!$B$4,F108=11),H108+K108,"")</f>
        <v/>
      </c>
      <c r="AA108" s="44" t="str">
        <f>IF(AND(E108&lt;&gt;'Povolené hodnoty'!$B$4,F108=12),H108+K108,"")</f>
        <v/>
      </c>
      <c r="AB108" s="45" t="str">
        <f>IF(AND(E108&lt;&gt;'Povolené hodnoty'!$B$4,F108=13),H108+K108,"")</f>
        <v/>
      </c>
      <c r="AD108" s="19" t="b">
        <f t="shared" si="12"/>
        <v>0</v>
      </c>
      <c r="AE108" s="19" t="b">
        <f t="shared" si="13"/>
        <v>0</v>
      </c>
      <c r="AF108" s="19" t="b">
        <f>AND(E108&lt;&gt;'Povolené hodnoty'!$B$6,OR(SUM(G108,J108)&lt;&gt;SUM(N108:O108,R108:X108),SUM(H108,K108)&lt;&gt;SUM(P108:Q108,Y108:AB108),COUNT(G108:H108,J108:K108)&lt;&gt;COUNT(N108:AB108)))</f>
        <v>0</v>
      </c>
      <c r="AG108" s="19" t="b">
        <f>AND(E108='Povolené hodnoty'!$B$6,$AG$5)</f>
        <v>0</v>
      </c>
    </row>
    <row r="109" spans="1:33" x14ac:dyDescent="0.2">
      <c r="A109" s="81">
        <f t="shared" si="14"/>
        <v>104</v>
      </c>
      <c r="B109" s="85"/>
      <c r="C109" s="86"/>
      <c r="D109" s="75"/>
      <c r="E109" s="76"/>
      <c r="F109" s="77"/>
      <c r="G109" s="78"/>
      <c r="H109" s="79"/>
      <c r="I109" s="45">
        <f t="shared" ref="I109:I172" si="15">I108+G109-H109</f>
        <v>3625</v>
      </c>
      <c r="J109" s="158"/>
      <c r="K109" s="159"/>
      <c r="L109" s="160">
        <f t="shared" ref="L109:L172" si="16">L108+J109-K109</f>
        <v>10884</v>
      </c>
      <c r="M109" s="46">
        <f t="shared" ref="M109:M172" si="17">A109</f>
        <v>104</v>
      </c>
      <c r="N109" s="43" t="str">
        <f>IF(AND(E109='Povolené hodnoty'!$B$4,F109=2),G109+J109,"")</f>
        <v/>
      </c>
      <c r="O109" s="45" t="str">
        <f>IF(AND(E109='Povolené hodnoty'!$B$4,F109=1),G109+J109,"")</f>
        <v/>
      </c>
      <c r="P109" s="43" t="str">
        <f>IF(AND(E109='Povolené hodnoty'!$B$4,F109=10),H109+K109,"")</f>
        <v/>
      </c>
      <c r="Q109" s="45" t="str">
        <f>IF(AND(E109='Povolené hodnoty'!$B$4,F109=9),H109+K109,"")</f>
        <v/>
      </c>
      <c r="R109" s="43" t="str">
        <f>IF(AND(E109&lt;&gt;'Povolené hodnoty'!$B$4,F109=2),G109+J109,"")</f>
        <v/>
      </c>
      <c r="S109" s="44" t="str">
        <f>IF(AND(E109&lt;&gt;'Povolené hodnoty'!$B$4,F109=3),G109+J109,"")</f>
        <v/>
      </c>
      <c r="T109" s="44" t="str">
        <f>IF(AND(E109&lt;&gt;'Povolené hodnoty'!$B$4,F109=4),G109+J109,"")</f>
        <v/>
      </c>
      <c r="U109" s="44" t="str">
        <f>IF(AND(E109&lt;&gt;'Povolené hodnoty'!$B$4,F109="5a"),G109-H109+J109-K109,"")</f>
        <v/>
      </c>
      <c r="V109" s="44" t="str">
        <f>IF(AND(E109&lt;&gt;'Povolené hodnoty'!$B$4,F109="5b"),G109-H109+J109-K109,"")</f>
        <v/>
      </c>
      <c r="W109" s="44" t="str">
        <f>IF(AND(E109&lt;&gt;'Povolené hodnoty'!$B$4,F109=6),G109+J109,"")</f>
        <v/>
      </c>
      <c r="X109" s="45" t="str">
        <f>IF(AND(E109&lt;&gt;'Povolené hodnoty'!$B$4,F109=7),G109+J109,"")</f>
        <v/>
      </c>
      <c r="Y109" s="43" t="str">
        <f>IF(AND(E109&lt;&gt;'Povolené hodnoty'!$B$4,F109=10),H109+K109,"")</f>
        <v/>
      </c>
      <c r="Z109" s="44" t="str">
        <f>IF(AND(E109&lt;&gt;'Povolené hodnoty'!$B$4,F109=11),H109+K109,"")</f>
        <v/>
      </c>
      <c r="AA109" s="44" t="str">
        <f>IF(AND(E109&lt;&gt;'Povolené hodnoty'!$B$4,F109=12),H109+K109,"")</f>
        <v/>
      </c>
      <c r="AB109" s="45" t="str">
        <f>IF(AND(E109&lt;&gt;'Povolené hodnoty'!$B$4,F109=13),H109+K109,"")</f>
        <v/>
      </c>
      <c r="AD109" s="19" t="b">
        <f t="shared" ref="AD109:AD172" si="18">OR(AE109:AG109)</f>
        <v>0</v>
      </c>
      <c r="AE109" s="19" t="b">
        <f t="shared" ref="AE109:AE172" si="19">COUNT(G109:H109,J109:K109)&gt;1</f>
        <v>0</v>
      </c>
      <c r="AF109" s="19" t="b">
        <f>AND(E109&lt;&gt;'Povolené hodnoty'!$B$6,OR(SUM(G109,J109)&lt;&gt;SUM(N109:O109,R109:X109),SUM(H109,K109)&lt;&gt;SUM(P109:Q109,Y109:AB109),COUNT(G109:H109,J109:K109)&lt;&gt;COUNT(N109:AB109)))</f>
        <v>0</v>
      </c>
      <c r="AG109" s="19" t="b">
        <f>AND(E109='Povolené hodnoty'!$B$6,$AG$5)</f>
        <v>0</v>
      </c>
    </row>
    <row r="110" spans="1:33" x14ac:dyDescent="0.2">
      <c r="A110" s="81">
        <f t="shared" si="14"/>
        <v>105</v>
      </c>
      <c r="B110" s="85"/>
      <c r="C110" s="86"/>
      <c r="D110" s="75"/>
      <c r="E110" s="76"/>
      <c r="F110" s="77"/>
      <c r="G110" s="78"/>
      <c r="H110" s="79"/>
      <c r="I110" s="45">
        <f t="shared" si="15"/>
        <v>3625</v>
      </c>
      <c r="J110" s="158"/>
      <c r="K110" s="159"/>
      <c r="L110" s="160">
        <f t="shared" si="16"/>
        <v>10884</v>
      </c>
      <c r="M110" s="46">
        <f t="shared" si="17"/>
        <v>105</v>
      </c>
      <c r="N110" s="43" t="str">
        <f>IF(AND(E110='Povolené hodnoty'!$B$4,F110=2),G110+J110,"")</f>
        <v/>
      </c>
      <c r="O110" s="45" t="str">
        <f>IF(AND(E110='Povolené hodnoty'!$B$4,F110=1),G110+J110,"")</f>
        <v/>
      </c>
      <c r="P110" s="43" t="str">
        <f>IF(AND(E110='Povolené hodnoty'!$B$4,F110=10),H110+K110,"")</f>
        <v/>
      </c>
      <c r="Q110" s="45" t="str">
        <f>IF(AND(E110='Povolené hodnoty'!$B$4,F110=9),H110+K110,"")</f>
        <v/>
      </c>
      <c r="R110" s="43" t="str">
        <f>IF(AND(E110&lt;&gt;'Povolené hodnoty'!$B$4,F110=2),G110+J110,"")</f>
        <v/>
      </c>
      <c r="S110" s="44" t="str">
        <f>IF(AND(E110&lt;&gt;'Povolené hodnoty'!$B$4,F110=3),G110+J110,"")</f>
        <v/>
      </c>
      <c r="T110" s="44" t="str">
        <f>IF(AND(E110&lt;&gt;'Povolené hodnoty'!$B$4,F110=4),G110+J110,"")</f>
        <v/>
      </c>
      <c r="U110" s="44" t="str">
        <f>IF(AND(E110&lt;&gt;'Povolené hodnoty'!$B$4,F110="5a"),G110-H110+J110-K110,"")</f>
        <v/>
      </c>
      <c r="V110" s="44" t="str">
        <f>IF(AND(E110&lt;&gt;'Povolené hodnoty'!$B$4,F110="5b"),G110-H110+J110-K110,"")</f>
        <v/>
      </c>
      <c r="W110" s="44" t="str">
        <f>IF(AND(E110&lt;&gt;'Povolené hodnoty'!$B$4,F110=6),G110+J110,"")</f>
        <v/>
      </c>
      <c r="X110" s="45" t="str">
        <f>IF(AND(E110&lt;&gt;'Povolené hodnoty'!$B$4,F110=7),G110+J110,"")</f>
        <v/>
      </c>
      <c r="Y110" s="43" t="str">
        <f>IF(AND(E110&lt;&gt;'Povolené hodnoty'!$B$4,F110=10),H110+K110,"")</f>
        <v/>
      </c>
      <c r="Z110" s="44" t="str">
        <f>IF(AND(E110&lt;&gt;'Povolené hodnoty'!$B$4,F110=11),H110+K110,"")</f>
        <v/>
      </c>
      <c r="AA110" s="44" t="str">
        <f>IF(AND(E110&lt;&gt;'Povolené hodnoty'!$B$4,F110=12),H110+K110,"")</f>
        <v/>
      </c>
      <c r="AB110" s="45" t="str">
        <f>IF(AND(E110&lt;&gt;'Povolené hodnoty'!$B$4,F110=13),H110+K110,"")</f>
        <v/>
      </c>
      <c r="AD110" s="19" t="b">
        <f t="shared" si="18"/>
        <v>0</v>
      </c>
      <c r="AE110" s="19" t="b">
        <f t="shared" si="19"/>
        <v>0</v>
      </c>
      <c r="AF110" s="19" t="b">
        <f>AND(E110&lt;&gt;'Povolené hodnoty'!$B$6,OR(SUM(G110,J110)&lt;&gt;SUM(N110:O110,R110:X110),SUM(H110,K110)&lt;&gt;SUM(P110:Q110,Y110:AB110),COUNT(G110:H110,J110:K110)&lt;&gt;COUNT(N110:AB110)))</f>
        <v>0</v>
      </c>
      <c r="AG110" s="19" t="b">
        <f>AND(E110='Povolené hodnoty'!$B$6,$AG$5)</f>
        <v>0</v>
      </c>
    </row>
    <row r="111" spans="1:33" x14ac:dyDescent="0.2">
      <c r="A111" s="81">
        <f t="shared" si="14"/>
        <v>106</v>
      </c>
      <c r="B111" s="85"/>
      <c r="C111" s="86"/>
      <c r="D111" s="75"/>
      <c r="E111" s="76"/>
      <c r="F111" s="77"/>
      <c r="G111" s="78"/>
      <c r="H111" s="79"/>
      <c r="I111" s="45">
        <f t="shared" si="15"/>
        <v>3625</v>
      </c>
      <c r="J111" s="158"/>
      <c r="K111" s="159"/>
      <c r="L111" s="160">
        <f t="shared" si="16"/>
        <v>10884</v>
      </c>
      <c r="M111" s="46">
        <f t="shared" si="17"/>
        <v>106</v>
      </c>
      <c r="N111" s="43" t="str">
        <f>IF(AND(E111='Povolené hodnoty'!$B$4,F111=2),G111+J111,"")</f>
        <v/>
      </c>
      <c r="O111" s="45" t="str">
        <f>IF(AND(E111='Povolené hodnoty'!$B$4,F111=1),G111+J111,"")</f>
        <v/>
      </c>
      <c r="P111" s="43" t="str">
        <f>IF(AND(E111='Povolené hodnoty'!$B$4,F111=10),H111+K111,"")</f>
        <v/>
      </c>
      <c r="Q111" s="45" t="str">
        <f>IF(AND(E111='Povolené hodnoty'!$B$4,F111=9),H111+K111,"")</f>
        <v/>
      </c>
      <c r="R111" s="43" t="str">
        <f>IF(AND(E111&lt;&gt;'Povolené hodnoty'!$B$4,F111=2),G111+J111,"")</f>
        <v/>
      </c>
      <c r="S111" s="44" t="str">
        <f>IF(AND(E111&lt;&gt;'Povolené hodnoty'!$B$4,F111=3),G111+J111,"")</f>
        <v/>
      </c>
      <c r="T111" s="44" t="str">
        <f>IF(AND(E111&lt;&gt;'Povolené hodnoty'!$B$4,F111=4),G111+J111,"")</f>
        <v/>
      </c>
      <c r="U111" s="44" t="str">
        <f>IF(AND(E111&lt;&gt;'Povolené hodnoty'!$B$4,F111="5a"),G111-H111+J111-K111,"")</f>
        <v/>
      </c>
      <c r="V111" s="44" t="str">
        <f>IF(AND(E111&lt;&gt;'Povolené hodnoty'!$B$4,F111="5b"),G111-H111+J111-K111,"")</f>
        <v/>
      </c>
      <c r="W111" s="44" t="str">
        <f>IF(AND(E111&lt;&gt;'Povolené hodnoty'!$B$4,F111=6),G111+J111,"")</f>
        <v/>
      </c>
      <c r="X111" s="45" t="str">
        <f>IF(AND(E111&lt;&gt;'Povolené hodnoty'!$B$4,F111=7),G111+J111,"")</f>
        <v/>
      </c>
      <c r="Y111" s="43" t="str">
        <f>IF(AND(E111&lt;&gt;'Povolené hodnoty'!$B$4,F111=10),H111+K111,"")</f>
        <v/>
      </c>
      <c r="Z111" s="44" t="str">
        <f>IF(AND(E111&lt;&gt;'Povolené hodnoty'!$B$4,F111=11),H111+K111,"")</f>
        <v/>
      </c>
      <c r="AA111" s="44" t="str">
        <f>IF(AND(E111&lt;&gt;'Povolené hodnoty'!$B$4,F111=12),H111+K111,"")</f>
        <v/>
      </c>
      <c r="AB111" s="45" t="str">
        <f>IF(AND(E111&lt;&gt;'Povolené hodnoty'!$B$4,F111=13),H111+K111,"")</f>
        <v/>
      </c>
      <c r="AD111" s="19" t="b">
        <f t="shared" si="18"/>
        <v>0</v>
      </c>
      <c r="AE111" s="19" t="b">
        <f t="shared" si="19"/>
        <v>0</v>
      </c>
      <c r="AF111" s="19" t="b">
        <f>AND(E111&lt;&gt;'Povolené hodnoty'!$B$6,OR(SUM(G111,J111)&lt;&gt;SUM(N111:O111,R111:X111),SUM(H111,K111)&lt;&gt;SUM(P111:Q111,Y111:AB111),COUNT(G111:H111,J111:K111)&lt;&gt;COUNT(N111:AB111)))</f>
        <v>0</v>
      </c>
      <c r="AG111" s="19" t="b">
        <f>AND(E111='Povolené hodnoty'!$B$6,$AG$5)</f>
        <v>0</v>
      </c>
    </row>
    <row r="112" spans="1:33" x14ac:dyDescent="0.2">
      <c r="A112" s="81">
        <f t="shared" si="14"/>
        <v>107</v>
      </c>
      <c r="B112" s="85"/>
      <c r="C112" s="86"/>
      <c r="D112" s="75"/>
      <c r="E112" s="76"/>
      <c r="F112" s="77"/>
      <c r="G112" s="78"/>
      <c r="H112" s="79"/>
      <c r="I112" s="45">
        <f t="shared" si="15"/>
        <v>3625</v>
      </c>
      <c r="J112" s="158"/>
      <c r="K112" s="159"/>
      <c r="L112" s="160">
        <f t="shared" si="16"/>
        <v>10884</v>
      </c>
      <c r="M112" s="46">
        <f t="shared" si="17"/>
        <v>107</v>
      </c>
      <c r="N112" s="43" t="str">
        <f>IF(AND(E112='Povolené hodnoty'!$B$4,F112=2),G112+J112,"")</f>
        <v/>
      </c>
      <c r="O112" s="45" t="str">
        <f>IF(AND(E112='Povolené hodnoty'!$B$4,F112=1),G112+J112,"")</f>
        <v/>
      </c>
      <c r="P112" s="43" t="str">
        <f>IF(AND(E112='Povolené hodnoty'!$B$4,F112=10),H112+K112,"")</f>
        <v/>
      </c>
      <c r="Q112" s="45" t="str">
        <f>IF(AND(E112='Povolené hodnoty'!$B$4,F112=9),H112+K112,"")</f>
        <v/>
      </c>
      <c r="R112" s="43" t="str">
        <f>IF(AND(E112&lt;&gt;'Povolené hodnoty'!$B$4,F112=2),G112+J112,"")</f>
        <v/>
      </c>
      <c r="S112" s="44" t="str">
        <f>IF(AND(E112&lt;&gt;'Povolené hodnoty'!$B$4,F112=3),G112+J112,"")</f>
        <v/>
      </c>
      <c r="T112" s="44" t="str">
        <f>IF(AND(E112&lt;&gt;'Povolené hodnoty'!$B$4,F112=4),G112+J112,"")</f>
        <v/>
      </c>
      <c r="U112" s="44" t="str">
        <f>IF(AND(E112&lt;&gt;'Povolené hodnoty'!$B$4,F112="5a"),G112-H112+J112-K112,"")</f>
        <v/>
      </c>
      <c r="V112" s="44" t="str">
        <f>IF(AND(E112&lt;&gt;'Povolené hodnoty'!$B$4,F112="5b"),G112-H112+J112-K112,"")</f>
        <v/>
      </c>
      <c r="W112" s="44" t="str">
        <f>IF(AND(E112&lt;&gt;'Povolené hodnoty'!$B$4,F112=6),G112+J112,"")</f>
        <v/>
      </c>
      <c r="X112" s="45" t="str">
        <f>IF(AND(E112&lt;&gt;'Povolené hodnoty'!$B$4,F112=7),G112+J112,"")</f>
        <v/>
      </c>
      <c r="Y112" s="43" t="str">
        <f>IF(AND(E112&lt;&gt;'Povolené hodnoty'!$B$4,F112=10),H112+K112,"")</f>
        <v/>
      </c>
      <c r="Z112" s="44" t="str">
        <f>IF(AND(E112&lt;&gt;'Povolené hodnoty'!$B$4,F112=11),H112+K112,"")</f>
        <v/>
      </c>
      <c r="AA112" s="44" t="str">
        <f>IF(AND(E112&lt;&gt;'Povolené hodnoty'!$B$4,F112=12),H112+K112,"")</f>
        <v/>
      </c>
      <c r="AB112" s="45" t="str">
        <f>IF(AND(E112&lt;&gt;'Povolené hodnoty'!$B$4,F112=13),H112+K112,"")</f>
        <v/>
      </c>
      <c r="AD112" s="19" t="b">
        <f t="shared" si="18"/>
        <v>0</v>
      </c>
      <c r="AE112" s="19" t="b">
        <f t="shared" si="19"/>
        <v>0</v>
      </c>
      <c r="AF112" s="19" t="b">
        <f>AND(E112&lt;&gt;'Povolené hodnoty'!$B$6,OR(SUM(G112,J112)&lt;&gt;SUM(N112:O112,R112:X112),SUM(H112,K112)&lt;&gt;SUM(P112:Q112,Y112:AB112),COUNT(G112:H112,J112:K112)&lt;&gt;COUNT(N112:AB112)))</f>
        <v>0</v>
      </c>
      <c r="AG112" s="19" t="b">
        <f>AND(E112='Povolené hodnoty'!$B$6,$AG$5)</f>
        <v>0</v>
      </c>
    </row>
    <row r="113" spans="1:33" x14ac:dyDescent="0.2">
      <c r="A113" s="81">
        <f t="shared" si="14"/>
        <v>108</v>
      </c>
      <c r="B113" s="85"/>
      <c r="C113" s="86"/>
      <c r="D113" s="75"/>
      <c r="E113" s="76"/>
      <c r="F113" s="77"/>
      <c r="G113" s="78"/>
      <c r="H113" s="79"/>
      <c r="I113" s="45">
        <f t="shared" si="15"/>
        <v>3625</v>
      </c>
      <c r="J113" s="158"/>
      <c r="K113" s="159"/>
      <c r="L113" s="160">
        <f t="shared" si="16"/>
        <v>10884</v>
      </c>
      <c r="M113" s="46">
        <f t="shared" si="17"/>
        <v>108</v>
      </c>
      <c r="N113" s="43" t="str">
        <f>IF(AND(E113='Povolené hodnoty'!$B$4,F113=2),G113+J113,"")</f>
        <v/>
      </c>
      <c r="O113" s="45" t="str">
        <f>IF(AND(E113='Povolené hodnoty'!$B$4,F113=1),G113+J113,"")</f>
        <v/>
      </c>
      <c r="P113" s="43" t="str">
        <f>IF(AND(E113='Povolené hodnoty'!$B$4,F113=10),H113+K113,"")</f>
        <v/>
      </c>
      <c r="Q113" s="45" t="str">
        <f>IF(AND(E113='Povolené hodnoty'!$B$4,F113=9),H113+K113,"")</f>
        <v/>
      </c>
      <c r="R113" s="43" t="str">
        <f>IF(AND(E113&lt;&gt;'Povolené hodnoty'!$B$4,F113=2),G113+J113,"")</f>
        <v/>
      </c>
      <c r="S113" s="44" t="str">
        <f>IF(AND(E113&lt;&gt;'Povolené hodnoty'!$B$4,F113=3),G113+J113,"")</f>
        <v/>
      </c>
      <c r="T113" s="44" t="str">
        <f>IF(AND(E113&lt;&gt;'Povolené hodnoty'!$B$4,F113=4),G113+J113,"")</f>
        <v/>
      </c>
      <c r="U113" s="44" t="str">
        <f>IF(AND(E113&lt;&gt;'Povolené hodnoty'!$B$4,F113="5a"),G113-H113+J113-K113,"")</f>
        <v/>
      </c>
      <c r="V113" s="44" t="str">
        <f>IF(AND(E113&lt;&gt;'Povolené hodnoty'!$B$4,F113="5b"),G113-H113+J113-K113,"")</f>
        <v/>
      </c>
      <c r="W113" s="44" t="str">
        <f>IF(AND(E113&lt;&gt;'Povolené hodnoty'!$B$4,F113=6),G113+J113,"")</f>
        <v/>
      </c>
      <c r="X113" s="45" t="str">
        <f>IF(AND(E113&lt;&gt;'Povolené hodnoty'!$B$4,F113=7),G113+J113,"")</f>
        <v/>
      </c>
      <c r="Y113" s="43" t="str">
        <f>IF(AND(E113&lt;&gt;'Povolené hodnoty'!$B$4,F113=10),H113+K113,"")</f>
        <v/>
      </c>
      <c r="Z113" s="44" t="str">
        <f>IF(AND(E113&lt;&gt;'Povolené hodnoty'!$B$4,F113=11),H113+K113,"")</f>
        <v/>
      </c>
      <c r="AA113" s="44" t="str">
        <f>IF(AND(E113&lt;&gt;'Povolené hodnoty'!$B$4,F113=12),H113+K113,"")</f>
        <v/>
      </c>
      <c r="AB113" s="45" t="str">
        <f>IF(AND(E113&lt;&gt;'Povolené hodnoty'!$B$4,F113=13),H113+K113,"")</f>
        <v/>
      </c>
      <c r="AD113" s="19" t="b">
        <f t="shared" si="18"/>
        <v>0</v>
      </c>
      <c r="AE113" s="19" t="b">
        <f t="shared" si="19"/>
        <v>0</v>
      </c>
      <c r="AF113" s="19" t="b">
        <f>AND(E113&lt;&gt;'Povolené hodnoty'!$B$6,OR(SUM(G113,J113)&lt;&gt;SUM(N113:O113,R113:X113),SUM(H113,K113)&lt;&gt;SUM(P113:Q113,Y113:AB113),COUNT(G113:H113,J113:K113)&lt;&gt;COUNT(N113:AB113)))</f>
        <v>0</v>
      </c>
      <c r="AG113" s="19" t="b">
        <f>AND(E113='Povolené hodnoty'!$B$6,$AG$5)</f>
        <v>0</v>
      </c>
    </row>
    <row r="114" spans="1:33" x14ac:dyDescent="0.2">
      <c r="A114" s="81">
        <f t="shared" si="14"/>
        <v>109</v>
      </c>
      <c r="B114" s="85"/>
      <c r="C114" s="86"/>
      <c r="D114" s="75"/>
      <c r="E114" s="76"/>
      <c r="F114" s="77"/>
      <c r="G114" s="78"/>
      <c r="H114" s="79"/>
      <c r="I114" s="45">
        <f t="shared" si="15"/>
        <v>3625</v>
      </c>
      <c r="J114" s="158"/>
      <c r="K114" s="159"/>
      <c r="L114" s="160">
        <f t="shared" si="16"/>
        <v>10884</v>
      </c>
      <c r="M114" s="46">
        <f t="shared" si="17"/>
        <v>109</v>
      </c>
      <c r="N114" s="43" t="str">
        <f>IF(AND(E114='Povolené hodnoty'!$B$4,F114=2),G114+J114,"")</f>
        <v/>
      </c>
      <c r="O114" s="45" t="str">
        <f>IF(AND(E114='Povolené hodnoty'!$B$4,F114=1),G114+J114,"")</f>
        <v/>
      </c>
      <c r="P114" s="43" t="str">
        <f>IF(AND(E114='Povolené hodnoty'!$B$4,F114=10),H114+K114,"")</f>
        <v/>
      </c>
      <c r="Q114" s="45" t="str">
        <f>IF(AND(E114='Povolené hodnoty'!$B$4,F114=9),H114+K114,"")</f>
        <v/>
      </c>
      <c r="R114" s="43" t="str">
        <f>IF(AND(E114&lt;&gt;'Povolené hodnoty'!$B$4,F114=2),G114+J114,"")</f>
        <v/>
      </c>
      <c r="S114" s="44" t="str">
        <f>IF(AND(E114&lt;&gt;'Povolené hodnoty'!$B$4,F114=3),G114+J114,"")</f>
        <v/>
      </c>
      <c r="T114" s="44" t="str">
        <f>IF(AND(E114&lt;&gt;'Povolené hodnoty'!$B$4,F114=4),G114+J114,"")</f>
        <v/>
      </c>
      <c r="U114" s="44" t="str">
        <f>IF(AND(E114&lt;&gt;'Povolené hodnoty'!$B$4,F114="5a"),G114-H114+J114-K114,"")</f>
        <v/>
      </c>
      <c r="V114" s="44" t="str">
        <f>IF(AND(E114&lt;&gt;'Povolené hodnoty'!$B$4,F114="5b"),G114-H114+J114-K114,"")</f>
        <v/>
      </c>
      <c r="W114" s="44" t="str">
        <f>IF(AND(E114&lt;&gt;'Povolené hodnoty'!$B$4,F114=6),G114+J114,"")</f>
        <v/>
      </c>
      <c r="X114" s="45" t="str">
        <f>IF(AND(E114&lt;&gt;'Povolené hodnoty'!$B$4,F114=7),G114+J114,"")</f>
        <v/>
      </c>
      <c r="Y114" s="43" t="str">
        <f>IF(AND(E114&lt;&gt;'Povolené hodnoty'!$B$4,F114=10),H114+K114,"")</f>
        <v/>
      </c>
      <c r="Z114" s="44" t="str">
        <f>IF(AND(E114&lt;&gt;'Povolené hodnoty'!$B$4,F114=11),H114+K114,"")</f>
        <v/>
      </c>
      <c r="AA114" s="44" t="str">
        <f>IF(AND(E114&lt;&gt;'Povolené hodnoty'!$B$4,F114=12),H114+K114,"")</f>
        <v/>
      </c>
      <c r="AB114" s="45" t="str">
        <f>IF(AND(E114&lt;&gt;'Povolené hodnoty'!$B$4,F114=13),H114+K114,"")</f>
        <v/>
      </c>
      <c r="AD114" s="19" t="b">
        <f t="shared" si="18"/>
        <v>0</v>
      </c>
      <c r="AE114" s="19" t="b">
        <f t="shared" si="19"/>
        <v>0</v>
      </c>
      <c r="AF114" s="19" t="b">
        <f>AND(E114&lt;&gt;'Povolené hodnoty'!$B$6,OR(SUM(G114,J114)&lt;&gt;SUM(N114:O114,R114:X114),SUM(H114,K114)&lt;&gt;SUM(P114:Q114,Y114:AB114),COUNT(G114:H114,J114:K114)&lt;&gt;COUNT(N114:AB114)))</f>
        <v>0</v>
      </c>
      <c r="AG114" s="19" t="b">
        <f>AND(E114='Povolené hodnoty'!$B$6,$AG$5)</f>
        <v>0</v>
      </c>
    </row>
    <row r="115" spans="1:33" x14ac:dyDescent="0.2">
      <c r="A115" s="81">
        <f t="shared" si="14"/>
        <v>110</v>
      </c>
      <c r="B115" s="85"/>
      <c r="C115" s="86"/>
      <c r="D115" s="75"/>
      <c r="E115" s="76"/>
      <c r="F115" s="77"/>
      <c r="G115" s="78"/>
      <c r="H115" s="79"/>
      <c r="I115" s="45">
        <f t="shared" si="15"/>
        <v>3625</v>
      </c>
      <c r="J115" s="158"/>
      <c r="K115" s="159"/>
      <c r="L115" s="160">
        <f t="shared" si="16"/>
        <v>10884</v>
      </c>
      <c r="M115" s="46">
        <f t="shared" si="17"/>
        <v>110</v>
      </c>
      <c r="N115" s="43" t="str">
        <f>IF(AND(E115='Povolené hodnoty'!$B$4,F115=2),G115+J115,"")</f>
        <v/>
      </c>
      <c r="O115" s="45" t="str">
        <f>IF(AND(E115='Povolené hodnoty'!$B$4,F115=1),G115+J115,"")</f>
        <v/>
      </c>
      <c r="P115" s="43" t="str">
        <f>IF(AND(E115='Povolené hodnoty'!$B$4,F115=10),H115+K115,"")</f>
        <v/>
      </c>
      <c r="Q115" s="45" t="str">
        <f>IF(AND(E115='Povolené hodnoty'!$B$4,F115=9),H115+K115,"")</f>
        <v/>
      </c>
      <c r="R115" s="43" t="str">
        <f>IF(AND(E115&lt;&gt;'Povolené hodnoty'!$B$4,F115=2),G115+J115,"")</f>
        <v/>
      </c>
      <c r="S115" s="44" t="str">
        <f>IF(AND(E115&lt;&gt;'Povolené hodnoty'!$B$4,F115=3),G115+J115,"")</f>
        <v/>
      </c>
      <c r="T115" s="44" t="str">
        <f>IF(AND(E115&lt;&gt;'Povolené hodnoty'!$B$4,F115=4),G115+J115,"")</f>
        <v/>
      </c>
      <c r="U115" s="44" t="str">
        <f>IF(AND(E115&lt;&gt;'Povolené hodnoty'!$B$4,F115="5a"),G115-H115+J115-K115,"")</f>
        <v/>
      </c>
      <c r="V115" s="44" t="str">
        <f>IF(AND(E115&lt;&gt;'Povolené hodnoty'!$B$4,F115="5b"),G115-H115+J115-K115,"")</f>
        <v/>
      </c>
      <c r="W115" s="44" t="str">
        <f>IF(AND(E115&lt;&gt;'Povolené hodnoty'!$B$4,F115=6),G115+J115,"")</f>
        <v/>
      </c>
      <c r="X115" s="45" t="str">
        <f>IF(AND(E115&lt;&gt;'Povolené hodnoty'!$B$4,F115=7),G115+J115,"")</f>
        <v/>
      </c>
      <c r="Y115" s="43" t="str">
        <f>IF(AND(E115&lt;&gt;'Povolené hodnoty'!$B$4,F115=10),H115+K115,"")</f>
        <v/>
      </c>
      <c r="Z115" s="44" t="str">
        <f>IF(AND(E115&lt;&gt;'Povolené hodnoty'!$B$4,F115=11),H115+K115,"")</f>
        <v/>
      </c>
      <c r="AA115" s="44" t="str">
        <f>IF(AND(E115&lt;&gt;'Povolené hodnoty'!$B$4,F115=12),H115+K115,"")</f>
        <v/>
      </c>
      <c r="AB115" s="45" t="str">
        <f>IF(AND(E115&lt;&gt;'Povolené hodnoty'!$B$4,F115=13),H115+K115,"")</f>
        <v/>
      </c>
      <c r="AD115" s="19" t="b">
        <f t="shared" si="18"/>
        <v>0</v>
      </c>
      <c r="AE115" s="19" t="b">
        <f t="shared" si="19"/>
        <v>0</v>
      </c>
      <c r="AF115" s="19" t="b">
        <f>AND(E115&lt;&gt;'Povolené hodnoty'!$B$6,OR(SUM(G115,J115)&lt;&gt;SUM(N115:O115,R115:X115),SUM(H115,K115)&lt;&gt;SUM(P115:Q115,Y115:AB115),COUNT(G115:H115,J115:K115)&lt;&gt;COUNT(N115:AB115)))</f>
        <v>0</v>
      </c>
      <c r="AG115" s="19" t="b">
        <f>AND(E115='Povolené hodnoty'!$B$6,$AG$5)</f>
        <v>0</v>
      </c>
    </row>
    <row r="116" spans="1:33" x14ac:dyDescent="0.2">
      <c r="A116" s="81">
        <f t="shared" si="14"/>
        <v>111</v>
      </c>
      <c r="B116" s="85"/>
      <c r="C116" s="86"/>
      <c r="D116" s="75"/>
      <c r="E116" s="76"/>
      <c r="F116" s="77"/>
      <c r="G116" s="78"/>
      <c r="H116" s="79"/>
      <c r="I116" s="45">
        <f t="shared" si="15"/>
        <v>3625</v>
      </c>
      <c r="J116" s="158"/>
      <c r="K116" s="159"/>
      <c r="L116" s="160">
        <f t="shared" si="16"/>
        <v>10884</v>
      </c>
      <c r="M116" s="46">
        <f t="shared" si="17"/>
        <v>111</v>
      </c>
      <c r="N116" s="43" t="str">
        <f>IF(AND(E116='Povolené hodnoty'!$B$4,F116=2),G116+J116,"")</f>
        <v/>
      </c>
      <c r="O116" s="45" t="str">
        <f>IF(AND(E116='Povolené hodnoty'!$B$4,F116=1),G116+J116,"")</f>
        <v/>
      </c>
      <c r="P116" s="43" t="str">
        <f>IF(AND(E116='Povolené hodnoty'!$B$4,F116=10),H116+K116,"")</f>
        <v/>
      </c>
      <c r="Q116" s="45" t="str">
        <f>IF(AND(E116='Povolené hodnoty'!$B$4,F116=9),H116+K116,"")</f>
        <v/>
      </c>
      <c r="R116" s="43" t="str">
        <f>IF(AND(E116&lt;&gt;'Povolené hodnoty'!$B$4,F116=2),G116+J116,"")</f>
        <v/>
      </c>
      <c r="S116" s="44" t="str">
        <f>IF(AND(E116&lt;&gt;'Povolené hodnoty'!$B$4,F116=3),G116+J116,"")</f>
        <v/>
      </c>
      <c r="T116" s="44" t="str">
        <f>IF(AND(E116&lt;&gt;'Povolené hodnoty'!$B$4,F116=4),G116+J116,"")</f>
        <v/>
      </c>
      <c r="U116" s="44" t="str">
        <f>IF(AND(E116&lt;&gt;'Povolené hodnoty'!$B$4,F116="5a"),G116-H116+J116-K116,"")</f>
        <v/>
      </c>
      <c r="V116" s="44" t="str">
        <f>IF(AND(E116&lt;&gt;'Povolené hodnoty'!$B$4,F116="5b"),G116-H116+J116-K116,"")</f>
        <v/>
      </c>
      <c r="W116" s="44" t="str">
        <f>IF(AND(E116&lt;&gt;'Povolené hodnoty'!$B$4,F116=6),G116+J116,"")</f>
        <v/>
      </c>
      <c r="X116" s="45" t="str">
        <f>IF(AND(E116&lt;&gt;'Povolené hodnoty'!$B$4,F116=7),G116+J116,"")</f>
        <v/>
      </c>
      <c r="Y116" s="43" t="str">
        <f>IF(AND(E116&lt;&gt;'Povolené hodnoty'!$B$4,F116=10),H116+K116,"")</f>
        <v/>
      </c>
      <c r="Z116" s="44" t="str">
        <f>IF(AND(E116&lt;&gt;'Povolené hodnoty'!$B$4,F116=11),H116+K116,"")</f>
        <v/>
      </c>
      <c r="AA116" s="44" t="str">
        <f>IF(AND(E116&lt;&gt;'Povolené hodnoty'!$B$4,F116=12),H116+K116,"")</f>
        <v/>
      </c>
      <c r="AB116" s="45" t="str">
        <f>IF(AND(E116&lt;&gt;'Povolené hodnoty'!$B$4,F116=13),H116+K116,"")</f>
        <v/>
      </c>
      <c r="AD116" s="19" t="b">
        <f t="shared" si="18"/>
        <v>0</v>
      </c>
      <c r="AE116" s="19" t="b">
        <f t="shared" si="19"/>
        <v>0</v>
      </c>
      <c r="AF116" s="19" t="b">
        <f>AND(E116&lt;&gt;'Povolené hodnoty'!$B$6,OR(SUM(G116,J116)&lt;&gt;SUM(N116:O116,R116:X116),SUM(H116,K116)&lt;&gt;SUM(P116:Q116,Y116:AB116),COUNT(G116:H116,J116:K116)&lt;&gt;COUNT(N116:AB116)))</f>
        <v>0</v>
      </c>
      <c r="AG116" s="19" t="b">
        <f>AND(E116='Povolené hodnoty'!$B$6,$AG$5)</f>
        <v>0</v>
      </c>
    </row>
    <row r="117" spans="1:33" x14ac:dyDescent="0.2">
      <c r="A117" s="81">
        <f t="shared" si="14"/>
        <v>112</v>
      </c>
      <c r="B117" s="85"/>
      <c r="C117" s="86"/>
      <c r="D117" s="75"/>
      <c r="E117" s="76"/>
      <c r="F117" s="77"/>
      <c r="G117" s="78"/>
      <c r="H117" s="79"/>
      <c r="I117" s="45">
        <f t="shared" si="15"/>
        <v>3625</v>
      </c>
      <c r="J117" s="158"/>
      <c r="K117" s="159"/>
      <c r="L117" s="160">
        <f t="shared" si="16"/>
        <v>10884</v>
      </c>
      <c r="M117" s="46">
        <f t="shared" si="17"/>
        <v>112</v>
      </c>
      <c r="N117" s="43" t="str">
        <f>IF(AND(E117='Povolené hodnoty'!$B$4,F117=2),G117+J117,"")</f>
        <v/>
      </c>
      <c r="O117" s="45" t="str">
        <f>IF(AND(E117='Povolené hodnoty'!$B$4,F117=1),G117+J117,"")</f>
        <v/>
      </c>
      <c r="P117" s="43" t="str">
        <f>IF(AND(E117='Povolené hodnoty'!$B$4,F117=10),H117+K117,"")</f>
        <v/>
      </c>
      <c r="Q117" s="45" t="str">
        <f>IF(AND(E117='Povolené hodnoty'!$B$4,F117=9),H117+K117,"")</f>
        <v/>
      </c>
      <c r="R117" s="43" t="str">
        <f>IF(AND(E117&lt;&gt;'Povolené hodnoty'!$B$4,F117=2),G117+J117,"")</f>
        <v/>
      </c>
      <c r="S117" s="44" t="str">
        <f>IF(AND(E117&lt;&gt;'Povolené hodnoty'!$B$4,F117=3),G117+J117,"")</f>
        <v/>
      </c>
      <c r="T117" s="44" t="str">
        <f>IF(AND(E117&lt;&gt;'Povolené hodnoty'!$B$4,F117=4),G117+J117,"")</f>
        <v/>
      </c>
      <c r="U117" s="44" t="str">
        <f>IF(AND(E117&lt;&gt;'Povolené hodnoty'!$B$4,F117="5a"),G117-H117+J117-K117,"")</f>
        <v/>
      </c>
      <c r="V117" s="44" t="str">
        <f>IF(AND(E117&lt;&gt;'Povolené hodnoty'!$B$4,F117="5b"),G117-H117+J117-K117,"")</f>
        <v/>
      </c>
      <c r="W117" s="44" t="str">
        <f>IF(AND(E117&lt;&gt;'Povolené hodnoty'!$B$4,F117=6),G117+J117,"")</f>
        <v/>
      </c>
      <c r="X117" s="45" t="str">
        <f>IF(AND(E117&lt;&gt;'Povolené hodnoty'!$B$4,F117=7),G117+J117,"")</f>
        <v/>
      </c>
      <c r="Y117" s="43" t="str">
        <f>IF(AND(E117&lt;&gt;'Povolené hodnoty'!$B$4,F117=10),H117+K117,"")</f>
        <v/>
      </c>
      <c r="Z117" s="44" t="str">
        <f>IF(AND(E117&lt;&gt;'Povolené hodnoty'!$B$4,F117=11),H117+K117,"")</f>
        <v/>
      </c>
      <c r="AA117" s="44" t="str">
        <f>IF(AND(E117&lt;&gt;'Povolené hodnoty'!$B$4,F117=12),H117+K117,"")</f>
        <v/>
      </c>
      <c r="AB117" s="45" t="str">
        <f>IF(AND(E117&lt;&gt;'Povolené hodnoty'!$B$4,F117=13),H117+K117,"")</f>
        <v/>
      </c>
      <c r="AD117" s="19" t="b">
        <f t="shared" si="18"/>
        <v>0</v>
      </c>
      <c r="AE117" s="19" t="b">
        <f t="shared" si="19"/>
        <v>0</v>
      </c>
      <c r="AF117" s="19" t="b">
        <f>AND(E117&lt;&gt;'Povolené hodnoty'!$B$6,OR(SUM(G117,J117)&lt;&gt;SUM(N117:O117,R117:X117),SUM(H117,K117)&lt;&gt;SUM(P117:Q117,Y117:AB117),COUNT(G117:H117,J117:K117)&lt;&gt;COUNT(N117:AB117)))</f>
        <v>0</v>
      </c>
      <c r="AG117" s="19" t="b">
        <f>AND(E117='Povolené hodnoty'!$B$6,$AG$5)</f>
        <v>0</v>
      </c>
    </row>
    <row r="118" spans="1:33" x14ac:dyDescent="0.2">
      <c r="A118" s="81">
        <f t="shared" si="14"/>
        <v>113</v>
      </c>
      <c r="B118" s="85"/>
      <c r="C118" s="86"/>
      <c r="D118" s="75"/>
      <c r="E118" s="76"/>
      <c r="F118" s="77"/>
      <c r="G118" s="78"/>
      <c r="H118" s="79"/>
      <c r="I118" s="45">
        <f t="shared" si="15"/>
        <v>3625</v>
      </c>
      <c r="J118" s="158"/>
      <c r="K118" s="159"/>
      <c r="L118" s="160">
        <f t="shared" si="16"/>
        <v>10884</v>
      </c>
      <c r="M118" s="46">
        <f t="shared" si="17"/>
        <v>113</v>
      </c>
      <c r="N118" s="43" t="str">
        <f>IF(AND(E118='Povolené hodnoty'!$B$4,F118=2),G118+J118,"")</f>
        <v/>
      </c>
      <c r="O118" s="45" t="str">
        <f>IF(AND(E118='Povolené hodnoty'!$B$4,F118=1),G118+J118,"")</f>
        <v/>
      </c>
      <c r="P118" s="43" t="str">
        <f>IF(AND(E118='Povolené hodnoty'!$B$4,F118=10),H118+K118,"")</f>
        <v/>
      </c>
      <c r="Q118" s="45" t="str">
        <f>IF(AND(E118='Povolené hodnoty'!$B$4,F118=9),H118+K118,"")</f>
        <v/>
      </c>
      <c r="R118" s="43" t="str">
        <f>IF(AND(E118&lt;&gt;'Povolené hodnoty'!$B$4,F118=2),G118+J118,"")</f>
        <v/>
      </c>
      <c r="S118" s="44" t="str">
        <f>IF(AND(E118&lt;&gt;'Povolené hodnoty'!$B$4,F118=3),G118+J118,"")</f>
        <v/>
      </c>
      <c r="T118" s="44" t="str">
        <f>IF(AND(E118&lt;&gt;'Povolené hodnoty'!$B$4,F118=4),G118+J118,"")</f>
        <v/>
      </c>
      <c r="U118" s="44" t="str">
        <f>IF(AND(E118&lt;&gt;'Povolené hodnoty'!$B$4,F118="5a"),G118-H118+J118-K118,"")</f>
        <v/>
      </c>
      <c r="V118" s="44" t="str">
        <f>IF(AND(E118&lt;&gt;'Povolené hodnoty'!$B$4,F118="5b"),G118-H118+J118-K118,"")</f>
        <v/>
      </c>
      <c r="W118" s="44" t="str">
        <f>IF(AND(E118&lt;&gt;'Povolené hodnoty'!$B$4,F118=6),G118+J118,"")</f>
        <v/>
      </c>
      <c r="X118" s="45" t="str">
        <f>IF(AND(E118&lt;&gt;'Povolené hodnoty'!$B$4,F118=7),G118+J118,"")</f>
        <v/>
      </c>
      <c r="Y118" s="43" t="str">
        <f>IF(AND(E118&lt;&gt;'Povolené hodnoty'!$B$4,F118=10),H118+K118,"")</f>
        <v/>
      </c>
      <c r="Z118" s="44" t="str">
        <f>IF(AND(E118&lt;&gt;'Povolené hodnoty'!$B$4,F118=11),H118+K118,"")</f>
        <v/>
      </c>
      <c r="AA118" s="44" t="str">
        <f>IF(AND(E118&lt;&gt;'Povolené hodnoty'!$B$4,F118=12),H118+K118,"")</f>
        <v/>
      </c>
      <c r="AB118" s="45" t="str">
        <f>IF(AND(E118&lt;&gt;'Povolené hodnoty'!$B$4,F118=13),H118+K118,"")</f>
        <v/>
      </c>
      <c r="AD118" s="19" t="b">
        <f t="shared" si="18"/>
        <v>0</v>
      </c>
      <c r="AE118" s="19" t="b">
        <f t="shared" si="19"/>
        <v>0</v>
      </c>
      <c r="AF118" s="19" t="b">
        <f>AND(E118&lt;&gt;'Povolené hodnoty'!$B$6,OR(SUM(G118,J118)&lt;&gt;SUM(N118:O118,R118:X118),SUM(H118,K118)&lt;&gt;SUM(P118:Q118,Y118:AB118),COUNT(G118:H118,J118:K118)&lt;&gt;COUNT(N118:AB118)))</f>
        <v>0</v>
      </c>
      <c r="AG118" s="19" t="b">
        <f>AND(E118='Povolené hodnoty'!$B$6,$AG$5)</f>
        <v>0</v>
      </c>
    </row>
    <row r="119" spans="1:33" x14ac:dyDescent="0.2">
      <c r="A119" s="81">
        <f t="shared" si="14"/>
        <v>114</v>
      </c>
      <c r="B119" s="85"/>
      <c r="C119" s="86"/>
      <c r="D119" s="75"/>
      <c r="E119" s="76"/>
      <c r="F119" s="77"/>
      <c r="G119" s="78"/>
      <c r="H119" s="79"/>
      <c r="I119" s="45">
        <f t="shared" si="15"/>
        <v>3625</v>
      </c>
      <c r="J119" s="158"/>
      <c r="K119" s="159"/>
      <c r="L119" s="160">
        <f t="shared" si="16"/>
        <v>10884</v>
      </c>
      <c r="M119" s="46">
        <f t="shared" si="17"/>
        <v>114</v>
      </c>
      <c r="N119" s="43" t="str">
        <f>IF(AND(E119='Povolené hodnoty'!$B$4,F119=2),G119+J119,"")</f>
        <v/>
      </c>
      <c r="O119" s="45" t="str">
        <f>IF(AND(E119='Povolené hodnoty'!$B$4,F119=1),G119+J119,"")</f>
        <v/>
      </c>
      <c r="P119" s="43" t="str">
        <f>IF(AND(E119='Povolené hodnoty'!$B$4,F119=10),H119+K119,"")</f>
        <v/>
      </c>
      <c r="Q119" s="45" t="str">
        <f>IF(AND(E119='Povolené hodnoty'!$B$4,F119=9),H119+K119,"")</f>
        <v/>
      </c>
      <c r="R119" s="43" t="str">
        <f>IF(AND(E119&lt;&gt;'Povolené hodnoty'!$B$4,F119=2),G119+J119,"")</f>
        <v/>
      </c>
      <c r="S119" s="44" t="str">
        <f>IF(AND(E119&lt;&gt;'Povolené hodnoty'!$B$4,F119=3),G119+J119,"")</f>
        <v/>
      </c>
      <c r="T119" s="44" t="str">
        <f>IF(AND(E119&lt;&gt;'Povolené hodnoty'!$B$4,F119=4),G119+J119,"")</f>
        <v/>
      </c>
      <c r="U119" s="44" t="str">
        <f>IF(AND(E119&lt;&gt;'Povolené hodnoty'!$B$4,F119="5a"),G119-H119+J119-K119,"")</f>
        <v/>
      </c>
      <c r="V119" s="44" t="str">
        <f>IF(AND(E119&lt;&gt;'Povolené hodnoty'!$B$4,F119="5b"),G119-H119+J119-K119,"")</f>
        <v/>
      </c>
      <c r="W119" s="44" t="str">
        <f>IF(AND(E119&lt;&gt;'Povolené hodnoty'!$B$4,F119=6),G119+J119,"")</f>
        <v/>
      </c>
      <c r="X119" s="45" t="str">
        <f>IF(AND(E119&lt;&gt;'Povolené hodnoty'!$B$4,F119=7),G119+J119,"")</f>
        <v/>
      </c>
      <c r="Y119" s="43" t="str">
        <f>IF(AND(E119&lt;&gt;'Povolené hodnoty'!$B$4,F119=10),H119+K119,"")</f>
        <v/>
      </c>
      <c r="Z119" s="44" t="str">
        <f>IF(AND(E119&lt;&gt;'Povolené hodnoty'!$B$4,F119=11),H119+K119,"")</f>
        <v/>
      </c>
      <c r="AA119" s="44" t="str">
        <f>IF(AND(E119&lt;&gt;'Povolené hodnoty'!$B$4,F119=12),H119+K119,"")</f>
        <v/>
      </c>
      <c r="AB119" s="45" t="str">
        <f>IF(AND(E119&lt;&gt;'Povolené hodnoty'!$B$4,F119=13),H119+K119,"")</f>
        <v/>
      </c>
      <c r="AD119" s="19" t="b">
        <f t="shared" si="18"/>
        <v>0</v>
      </c>
      <c r="AE119" s="19" t="b">
        <f t="shared" si="19"/>
        <v>0</v>
      </c>
      <c r="AF119" s="19" t="b">
        <f>AND(E119&lt;&gt;'Povolené hodnoty'!$B$6,OR(SUM(G119,J119)&lt;&gt;SUM(N119:O119,R119:X119),SUM(H119,K119)&lt;&gt;SUM(P119:Q119,Y119:AB119),COUNT(G119:H119,J119:K119)&lt;&gt;COUNT(N119:AB119)))</f>
        <v>0</v>
      </c>
      <c r="AG119" s="19" t="b">
        <f>AND(E119='Povolené hodnoty'!$B$6,$AG$5)</f>
        <v>0</v>
      </c>
    </row>
    <row r="120" spans="1:33" x14ac:dyDescent="0.2">
      <c r="A120" s="81">
        <f t="shared" si="14"/>
        <v>115</v>
      </c>
      <c r="B120" s="85"/>
      <c r="C120" s="86"/>
      <c r="D120" s="75"/>
      <c r="E120" s="76"/>
      <c r="F120" s="77"/>
      <c r="G120" s="78"/>
      <c r="H120" s="79"/>
      <c r="I120" s="45">
        <f t="shared" si="15"/>
        <v>3625</v>
      </c>
      <c r="J120" s="158"/>
      <c r="K120" s="159"/>
      <c r="L120" s="160">
        <f t="shared" si="16"/>
        <v>10884</v>
      </c>
      <c r="M120" s="46">
        <f t="shared" si="17"/>
        <v>115</v>
      </c>
      <c r="N120" s="43" t="str">
        <f>IF(AND(E120='Povolené hodnoty'!$B$4,F120=2),G120+J120,"")</f>
        <v/>
      </c>
      <c r="O120" s="45" t="str">
        <f>IF(AND(E120='Povolené hodnoty'!$B$4,F120=1),G120+J120,"")</f>
        <v/>
      </c>
      <c r="P120" s="43" t="str">
        <f>IF(AND(E120='Povolené hodnoty'!$B$4,F120=10),H120+K120,"")</f>
        <v/>
      </c>
      <c r="Q120" s="45" t="str">
        <f>IF(AND(E120='Povolené hodnoty'!$B$4,F120=9),H120+K120,"")</f>
        <v/>
      </c>
      <c r="R120" s="43" t="str">
        <f>IF(AND(E120&lt;&gt;'Povolené hodnoty'!$B$4,F120=2),G120+J120,"")</f>
        <v/>
      </c>
      <c r="S120" s="44" t="str">
        <f>IF(AND(E120&lt;&gt;'Povolené hodnoty'!$B$4,F120=3),G120+J120,"")</f>
        <v/>
      </c>
      <c r="T120" s="44" t="str">
        <f>IF(AND(E120&lt;&gt;'Povolené hodnoty'!$B$4,F120=4),G120+J120,"")</f>
        <v/>
      </c>
      <c r="U120" s="44" t="str">
        <f>IF(AND(E120&lt;&gt;'Povolené hodnoty'!$B$4,F120="5a"),G120-H120+J120-K120,"")</f>
        <v/>
      </c>
      <c r="V120" s="44" t="str">
        <f>IF(AND(E120&lt;&gt;'Povolené hodnoty'!$B$4,F120="5b"),G120-H120+J120-K120,"")</f>
        <v/>
      </c>
      <c r="W120" s="44" t="str">
        <f>IF(AND(E120&lt;&gt;'Povolené hodnoty'!$B$4,F120=6),G120+J120,"")</f>
        <v/>
      </c>
      <c r="X120" s="45" t="str">
        <f>IF(AND(E120&lt;&gt;'Povolené hodnoty'!$B$4,F120=7),G120+J120,"")</f>
        <v/>
      </c>
      <c r="Y120" s="43" t="str">
        <f>IF(AND(E120&lt;&gt;'Povolené hodnoty'!$B$4,F120=10),H120+K120,"")</f>
        <v/>
      </c>
      <c r="Z120" s="44" t="str">
        <f>IF(AND(E120&lt;&gt;'Povolené hodnoty'!$B$4,F120=11),H120+K120,"")</f>
        <v/>
      </c>
      <c r="AA120" s="44" t="str">
        <f>IF(AND(E120&lt;&gt;'Povolené hodnoty'!$B$4,F120=12),H120+K120,"")</f>
        <v/>
      </c>
      <c r="AB120" s="45" t="str">
        <f>IF(AND(E120&lt;&gt;'Povolené hodnoty'!$B$4,F120=13),H120+K120,"")</f>
        <v/>
      </c>
      <c r="AD120" s="19" t="b">
        <f t="shared" si="18"/>
        <v>0</v>
      </c>
      <c r="AE120" s="19" t="b">
        <f t="shared" si="19"/>
        <v>0</v>
      </c>
      <c r="AF120" s="19" t="b">
        <f>AND(E120&lt;&gt;'Povolené hodnoty'!$B$6,OR(SUM(G120,J120)&lt;&gt;SUM(N120:O120,R120:X120),SUM(H120,K120)&lt;&gt;SUM(P120:Q120,Y120:AB120),COUNT(G120:H120,J120:K120)&lt;&gt;COUNT(N120:AB120)))</f>
        <v>0</v>
      </c>
      <c r="AG120" s="19" t="b">
        <f>AND(E120='Povolené hodnoty'!$B$6,$AG$5)</f>
        <v>0</v>
      </c>
    </row>
    <row r="121" spans="1:33" x14ac:dyDescent="0.2">
      <c r="A121" s="81">
        <f t="shared" si="14"/>
        <v>116</v>
      </c>
      <c r="B121" s="85"/>
      <c r="C121" s="86"/>
      <c r="D121" s="75"/>
      <c r="E121" s="76"/>
      <c r="F121" s="77"/>
      <c r="G121" s="78"/>
      <c r="H121" s="79"/>
      <c r="I121" s="45">
        <f t="shared" si="15"/>
        <v>3625</v>
      </c>
      <c r="J121" s="158"/>
      <c r="K121" s="159"/>
      <c r="L121" s="160">
        <f t="shared" si="16"/>
        <v>10884</v>
      </c>
      <c r="M121" s="46">
        <f t="shared" si="17"/>
        <v>116</v>
      </c>
      <c r="N121" s="43" t="str">
        <f>IF(AND(E121='Povolené hodnoty'!$B$4,F121=2),G121+J121,"")</f>
        <v/>
      </c>
      <c r="O121" s="45" t="str">
        <f>IF(AND(E121='Povolené hodnoty'!$B$4,F121=1),G121+J121,"")</f>
        <v/>
      </c>
      <c r="P121" s="43" t="str">
        <f>IF(AND(E121='Povolené hodnoty'!$B$4,F121=10),H121+K121,"")</f>
        <v/>
      </c>
      <c r="Q121" s="45" t="str">
        <f>IF(AND(E121='Povolené hodnoty'!$B$4,F121=9),H121+K121,"")</f>
        <v/>
      </c>
      <c r="R121" s="43" t="str">
        <f>IF(AND(E121&lt;&gt;'Povolené hodnoty'!$B$4,F121=2),G121+J121,"")</f>
        <v/>
      </c>
      <c r="S121" s="44" t="str">
        <f>IF(AND(E121&lt;&gt;'Povolené hodnoty'!$B$4,F121=3),G121+J121,"")</f>
        <v/>
      </c>
      <c r="T121" s="44" t="str">
        <f>IF(AND(E121&lt;&gt;'Povolené hodnoty'!$B$4,F121=4),G121+J121,"")</f>
        <v/>
      </c>
      <c r="U121" s="44" t="str">
        <f>IF(AND(E121&lt;&gt;'Povolené hodnoty'!$B$4,F121="5a"),G121-H121+J121-K121,"")</f>
        <v/>
      </c>
      <c r="V121" s="44" t="str">
        <f>IF(AND(E121&lt;&gt;'Povolené hodnoty'!$B$4,F121="5b"),G121-H121+J121-K121,"")</f>
        <v/>
      </c>
      <c r="W121" s="44" t="str">
        <f>IF(AND(E121&lt;&gt;'Povolené hodnoty'!$B$4,F121=6),G121+J121,"")</f>
        <v/>
      </c>
      <c r="X121" s="45" t="str">
        <f>IF(AND(E121&lt;&gt;'Povolené hodnoty'!$B$4,F121=7),G121+J121,"")</f>
        <v/>
      </c>
      <c r="Y121" s="43" t="str">
        <f>IF(AND(E121&lt;&gt;'Povolené hodnoty'!$B$4,F121=10),H121+K121,"")</f>
        <v/>
      </c>
      <c r="Z121" s="44" t="str">
        <f>IF(AND(E121&lt;&gt;'Povolené hodnoty'!$B$4,F121=11),H121+K121,"")</f>
        <v/>
      </c>
      <c r="AA121" s="44" t="str">
        <f>IF(AND(E121&lt;&gt;'Povolené hodnoty'!$B$4,F121=12),H121+K121,"")</f>
        <v/>
      </c>
      <c r="AB121" s="45" t="str">
        <f>IF(AND(E121&lt;&gt;'Povolené hodnoty'!$B$4,F121=13),H121+K121,"")</f>
        <v/>
      </c>
      <c r="AD121" s="19" t="b">
        <f t="shared" si="18"/>
        <v>0</v>
      </c>
      <c r="AE121" s="19" t="b">
        <f t="shared" si="19"/>
        <v>0</v>
      </c>
      <c r="AF121" s="19" t="b">
        <f>AND(E121&lt;&gt;'Povolené hodnoty'!$B$6,OR(SUM(G121,J121)&lt;&gt;SUM(N121:O121,R121:X121),SUM(H121,K121)&lt;&gt;SUM(P121:Q121,Y121:AB121),COUNT(G121:H121,J121:K121)&lt;&gt;COUNT(N121:AB121)))</f>
        <v>0</v>
      </c>
      <c r="AG121" s="19" t="b">
        <f>AND(E121='Povolené hodnoty'!$B$6,$AG$5)</f>
        <v>0</v>
      </c>
    </row>
    <row r="122" spans="1:33" x14ac:dyDescent="0.2">
      <c r="A122" s="81">
        <f t="shared" si="14"/>
        <v>117</v>
      </c>
      <c r="B122" s="85"/>
      <c r="C122" s="86"/>
      <c r="D122" s="75"/>
      <c r="E122" s="76"/>
      <c r="F122" s="77"/>
      <c r="G122" s="78"/>
      <c r="H122" s="79"/>
      <c r="I122" s="45">
        <f t="shared" si="15"/>
        <v>3625</v>
      </c>
      <c r="J122" s="158"/>
      <c r="K122" s="159"/>
      <c r="L122" s="160">
        <f t="shared" si="16"/>
        <v>10884</v>
      </c>
      <c r="M122" s="46">
        <f t="shared" si="17"/>
        <v>117</v>
      </c>
      <c r="N122" s="43" t="str">
        <f>IF(AND(E122='Povolené hodnoty'!$B$4,F122=2),G122+J122,"")</f>
        <v/>
      </c>
      <c r="O122" s="45" t="str">
        <f>IF(AND(E122='Povolené hodnoty'!$B$4,F122=1),G122+J122,"")</f>
        <v/>
      </c>
      <c r="P122" s="43" t="str">
        <f>IF(AND(E122='Povolené hodnoty'!$B$4,F122=10),H122+K122,"")</f>
        <v/>
      </c>
      <c r="Q122" s="45" t="str">
        <f>IF(AND(E122='Povolené hodnoty'!$B$4,F122=9),H122+K122,"")</f>
        <v/>
      </c>
      <c r="R122" s="43" t="str">
        <f>IF(AND(E122&lt;&gt;'Povolené hodnoty'!$B$4,F122=2),G122+J122,"")</f>
        <v/>
      </c>
      <c r="S122" s="44" t="str">
        <f>IF(AND(E122&lt;&gt;'Povolené hodnoty'!$B$4,F122=3),G122+J122,"")</f>
        <v/>
      </c>
      <c r="T122" s="44" t="str">
        <f>IF(AND(E122&lt;&gt;'Povolené hodnoty'!$B$4,F122=4),G122+J122,"")</f>
        <v/>
      </c>
      <c r="U122" s="44" t="str">
        <f>IF(AND(E122&lt;&gt;'Povolené hodnoty'!$B$4,F122="5a"),G122-H122+J122-K122,"")</f>
        <v/>
      </c>
      <c r="V122" s="44" t="str">
        <f>IF(AND(E122&lt;&gt;'Povolené hodnoty'!$B$4,F122="5b"),G122-H122+J122-K122,"")</f>
        <v/>
      </c>
      <c r="W122" s="44" t="str">
        <f>IF(AND(E122&lt;&gt;'Povolené hodnoty'!$B$4,F122=6),G122+J122,"")</f>
        <v/>
      </c>
      <c r="X122" s="45" t="str">
        <f>IF(AND(E122&lt;&gt;'Povolené hodnoty'!$B$4,F122=7),G122+J122,"")</f>
        <v/>
      </c>
      <c r="Y122" s="43" t="str">
        <f>IF(AND(E122&lt;&gt;'Povolené hodnoty'!$B$4,F122=10),H122+K122,"")</f>
        <v/>
      </c>
      <c r="Z122" s="44" t="str">
        <f>IF(AND(E122&lt;&gt;'Povolené hodnoty'!$B$4,F122=11),H122+K122,"")</f>
        <v/>
      </c>
      <c r="AA122" s="44" t="str">
        <f>IF(AND(E122&lt;&gt;'Povolené hodnoty'!$B$4,F122=12),H122+K122,"")</f>
        <v/>
      </c>
      <c r="AB122" s="45" t="str">
        <f>IF(AND(E122&lt;&gt;'Povolené hodnoty'!$B$4,F122=13),H122+K122,"")</f>
        <v/>
      </c>
      <c r="AD122" s="19" t="b">
        <f t="shared" si="18"/>
        <v>0</v>
      </c>
      <c r="AE122" s="19" t="b">
        <f t="shared" si="19"/>
        <v>0</v>
      </c>
      <c r="AF122" s="19" t="b">
        <f>AND(E122&lt;&gt;'Povolené hodnoty'!$B$6,OR(SUM(G122,J122)&lt;&gt;SUM(N122:O122,R122:X122),SUM(H122,K122)&lt;&gt;SUM(P122:Q122,Y122:AB122),COUNT(G122:H122,J122:K122)&lt;&gt;COUNT(N122:AB122)))</f>
        <v>0</v>
      </c>
      <c r="AG122" s="19" t="b">
        <f>AND(E122='Povolené hodnoty'!$B$6,$AG$5)</f>
        <v>0</v>
      </c>
    </row>
    <row r="123" spans="1:33" x14ac:dyDescent="0.2">
      <c r="A123" s="81">
        <f t="shared" si="14"/>
        <v>118</v>
      </c>
      <c r="B123" s="85"/>
      <c r="C123" s="86"/>
      <c r="D123" s="75"/>
      <c r="E123" s="76"/>
      <c r="F123" s="77"/>
      <c r="G123" s="78"/>
      <c r="H123" s="79"/>
      <c r="I123" s="45">
        <f t="shared" si="15"/>
        <v>3625</v>
      </c>
      <c r="J123" s="158"/>
      <c r="K123" s="159"/>
      <c r="L123" s="160">
        <f t="shared" si="16"/>
        <v>10884</v>
      </c>
      <c r="M123" s="46">
        <f t="shared" si="17"/>
        <v>118</v>
      </c>
      <c r="N123" s="43" t="str">
        <f>IF(AND(E123='Povolené hodnoty'!$B$4,F123=2),G123+J123,"")</f>
        <v/>
      </c>
      <c r="O123" s="45" t="str">
        <f>IF(AND(E123='Povolené hodnoty'!$B$4,F123=1),G123+J123,"")</f>
        <v/>
      </c>
      <c r="P123" s="43" t="str">
        <f>IF(AND(E123='Povolené hodnoty'!$B$4,F123=10),H123+K123,"")</f>
        <v/>
      </c>
      <c r="Q123" s="45" t="str">
        <f>IF(AND(E123='Povolené hodnoty'!$B$4,F123=9),H123+K123,"")</f>
        <v/>
      </c>
      <c r="R123" s="43" t="str">
        <f>IF(AND(E123&lt;&gt;'Povolené hodnoty'!$B$4,F123=2),G123+J123,"")</f>
        <v/>
      </c>
      <c r="S123" s="44" t="str">
        <f>IF(AND(E123&lt;&gt;'Povolené hodnoty'!$B$4,F123=3),G123+J123,"")</f>
        <v/>
      </c>
      <c r="T123" s="44" t="str">
        <f>IF(AND(E123&lt;&gt;'Povolené hodnoty'!$B$4,F123=4),G123+J123,"")</f>
        <v/>
      </c>
      <c r="U123" s="44" t="str">
        <f>IF(AND(E123&lt;&gt;'Povolené hodnoty'!$B$4,F123="5a"),G123-H123+J123-K123,"")</f>
        <v/>
      </c>
      <c r="V123" s="44" t="str">
        <f>IF(AND(E123&lt;&gt;'Povolené hodnoty'!$B$4,F123="5b"),G123-H123+J123-K123,"")</f>
        <v/>
      </c>
      <c r="W123" s="44" t="str">
        <f>IF(AND(E123&lt;&gt;'Povolené hodnoty'!$B$4,F123=6),G123+J123,"")</f>
        <v/>
      </c>
      <c r="X123" s="45" t="str">
        <f>IF(AND(E123&lt;&gt;'Povolené hodnoty'!$B$4,F123=7),G123+J123,"")</f>
        <v/>
      </c>
      <c r="Y123" s="43" t="str">
        <f>IF(AND(E123&lt;&gt;'Povolené hodnoty'!$B$4,F123=10),H123+K123,"")</f>
        <v/>
      </c>
      <c r="Z123" s="44" t="str">
        <f>IF(AND(E123&lt;&gt;'Povolené hodnoty'!$B$4,F123=11),H123+K123,"")</f>
        <v/>
      </c>
      <c r="AA123" s="44" t="str">
        <f>IF(AND(E123&lt;&gt;'Povolené hodnoty'!$B$4,F123=12),H123+K123,"")</f>
        <v/>
      </c>
      <c r="AB123" s="45" t="str">
        <f>IF(AND(E123&lt;&gt;'Povolené hodnoty'!$B$4,F123=13),H123+K123,"")</f>
        <v/>
      </c>
      <c r="AD123" s="19" t="b">
        <f t="shared" si="18"/>
        <v>0</v>
      </c>
      <c r="AE123" s="19" t="b">
        <f t="shared" si="19"/>
        <v>0</v>
      </c>
      <c r="AF123" s="19" t="b">
        <f>AND(E123&lt;&gt;'Povolené hodnoty'!$B$6,OR(SUM(G123,J123)&lt;&gt;SUM(N123:O123,R123:X123),SUM(H123,K123)&lt;&gt;SUM(P123:Q123,Y123:AB123),COUNT(G123:H123,J123:K123)&lt;&gt;COUNT(N123:AB123)))</f>
        <v>0</v>
      </c>
      <c r="AG123" s="19" t="b">
        <f>AND(E123='Povolené hodnoty'!$B$6,$AG$5)</f>
        <v>0</v>
      </c>
    </row>
    <row r="124" spans="1:33" x14ac:dyDescent="0.2">
      <c r="A124" s="81">
        <f t="shared" si="14"/>
        <v>119</v>
      </c>
      <c r="B124" s="85"/>
      <c r="C124" s="86"/>
      <c r="D124" s="75"/>
      <c r="E124" s="76"/>
      <c r="F124" s="77"/>
      <c r="G124" s="78"/>
      <c r="H124" s="79"/>
      <c r="I124" s="45">
        <f t="shared" si="15"/>
        <v>3625</v>
      </c>
      <c r="J124" s="158"/>
      <c r="K124" s="159"/>
      <c r="L124" s="160">
        <f t="shared" si="16"/>
        <v>10884</v>
      </c>
      <c r="M124" s="46">
        <f t="shared" si="17"/>
        <v>119</v>
      </c>
      <c r="N124" s="43" t="str">
        <f>IF(AND(E124='Povolené hodnoty'!$B$4,F124=2),G124+J124,"")</f>
        <v/>
      </c>
      <c r="O124" s="45" t="str">
        <f>IF(AND(E124='Povolené hodnoty'!$B$4,F124=1),G124+J124,"")</f>
        <v/>
      </c>
      <c r="P124" s="43" t="str">
        <f>IF(AND(E124='Povolené hodnoty'!$B$4,F124=10),H124+K124,"")</f>
        <v/>
      </c>
      <c r="Q124" s="45" t="str">
        <f>IF(AND(E124='Povolené hodnoty'!$B$4,F124=9),H124+K124,"")</f>
        <v/>
      </c>
      <c r="R124" s="43" t="str">
        <f>IF(AND(E124&lt;&gt;'Povolené hodnoty'!$B$4,F124=2),G124+J124,"")</f>
        <v/>
      </c>
      <c r="S124" s="44" t="str">
        <f>IF(AND(E124&lt;&gt;'Povolené hodnoty'!$B$4,F124=3),G124+J124,"")</f>
        <v/>
      </c>
      <c r="T124" s="44" t="str">
        <f>IF(AND(E124&lt;&gt;'Povolené hodnoty'!$B$4,F124=4),G124+J124,"")</f>
        <v/>
      </c>
      <c r="U124" s="44" t="str">
        <f>IF(AND(E124&lt;&gt;'Povolené hodnoty'!$B$4,F124="5a"),G124-H124+J124-K124,"")</f>
        <v/>
      </c>
      <c r="V124" s="44" t="str">
        <f>IF(AND(E124&lt;&gt;'Povolené hodnoty'!$B$4,F124="5b"),G124-H124+J124-K124,"")</f>
        <v/>
      </c>
      <c r="W124" s="44" t="str">
        <f>IF(AND(E124&lt;&gt;'Povolené hodnoty'!$B$4,F124=6),G124+J124,"")</f>
        <v/>
      </c>
      <c r="X124" s="45" t="str">
        <f>IF(AND(E124&lt;&gt;'Povolené hodnoty'!$B$4,F124=7),G124+J124,"")</f>
        <v/>
      </c>
      <c r="Y124" s="43" t="str">
        <f>IF(AND(E124&lt;&gt;'Povolené hodnoty'!$B$4,F124=10),H124+K124,"")</f>
        <v/>
      </c>
      <c r="Z124" s="44" t="str">
        <f>IF(AND(E124&lt;&gt;'Povolené hodnoty'!$B$4,F124=11),H124+K124,"")</f>
        <v/>
      </c>
      <c r="AA124" s="44" t="str">
        <f>IF(AND(E124&lt;&gt;'Povolené hodnoty'!$B$4,F124=12),H124+K124,"")</f>
        <v/>
      </c>
      <c r="AB124" s="45" t="str">
        <f>IF(AND(E124&lt;&gt;'Povolené hodnoty'!$B$4,F124=13),H124+K124,"")</f>
        <v/>
      </c>
      <c r="AD124" s="19" t="b">
        <f t="shared" si="18"/>
        <v>0</v>
      </c>
      <c r="AE124" s="19" t="b">
        <f t="shared" si="19"/>
        <v>0</v>
      </c>
      <c r="AF124" s="19" t="b">
        <f>AND(E124&lt;&gt;'Povolené hodnoty'!$B$6,OR(SUM(G124,J124)&lt;&gt;SUM(N124:O124,R124:X124),SUM(H124,K124)&lt;&gt;SUM(P124:Q124,Y124:AB124),COUNT(G124:H124,J124:K124)&lt;&gt;COUNT(N124:AB124)))</f>
        <v>0</v>
      </c>
      <c r="AG124" s="19" t="b">
        <f>AND(E124='Povolené hodnoty'!$B$6,$AG$5)</f>
        <v>0</v>
      </c>
    </row>
    <row r="125" spans="1:33" x14ac:dyDescent="0.2">
      <c r="A125" s="81">
        <f t="shared" si="14"/>
        <v>120</v>
      </c>
      <c r="B125" s="85"/>
      <c r="C125" s="86"/>
      <c r="D125" s="75"/>
      <c r="E125" s="76"/>
      <c r="F125" s="77"/>
      <c r="G125" s="78"/>
      <c r="H125" s="79"/>
      <c r="I125" s="45">
        <f t="shared" si="15"/>
        <v>3625</v>
      </c>
      <c r="J125" s="158"/>
      <c r="K125" s="159"/>
      <c r="L125" s="160">
        <f t="shared" si="16"/>
        <v>10884</v>
      </c>
      <c r="M125" s="46">
        <f t="shared" si="17"/>
        <v>120</v>
      </c>
      <c r="N125" s="43" t="str">
        <f>IF(AND(E125='Povolené hodnoty'!$B$4,F125=2),G125+J125,"")</f>
        <v/>
      </c>
      <c r="O125" s="45" t="str">
        <f>IF(AND(E125='Povolené hodnoty'!$B$4,F125=1),G125+J125,"")</f>
        <v/>
      </c>
      <c r="P125" s="43" t="str">
        <f>IF(AND(E125='Povolené hodnoty'!$B$4,F125=10),H125+K125,"")</f>
        <v/>
      </c>
      <c r="Q125" s="45" t="str">
        <f>IF(AND(E125='Povolené hodnoty'!$B$4,F125=9),H125+K125,"")</f>
        <v/>
      </c>
      <c r="R125" s="43" t="str">
        <f>IF(AND(E125&lt;&gt;'Povolené hodnoty'!$B$4,F125=2),G125+J125,"")</f>
        <v/>
      </c>
      <c r="S125" s="44" t="str">
        <f>IF(AND(E125&lt;&gt;'Povolené hodnoty'!$B$4,F125=3),G125+J125,"")</f>
        <v/>
      </c>
      <c r="T125" s="44" t="str">
        <f>IF(AND(E125&lt;&gt;'Povolené hodnoty'!$B$4,F125=4),G125+J125,"")</f>
        <v/>
      </c>
      <c r="U125" s="44" t="str">
        <f>IF(AND(E125&lt;&gt;'Povolené hodnoty'!$B$4,F125="5a"),G125-H125+J125-K125,"")</f>
        <v/>
      </c>
      <c r="V125" s="44" t="str">
        <f>IF(AND(E125&lt;&gt;'Povolené hodnoty'!$B$4,F125="5b"),G125-H125+J125-K125,"")</f>
        <v/>
      </c>
      <c r="W125" s="44" t="str">
        <f>IF(AND(E125&lt;&gt;'Povolené hodnoty'!$B$4,F125=6),G125+J125,"")</f>
        <v/>
      </c>
      <c r="X125" s="45" t="str">
        <f>IF(AND(E125&lt;&gt;'Povolené hodnoty'!$B$4,F125=7),G125+J125,"")</f>
        <v/>
      </c>
      <c r="Y125" s="43" t="str">
        <f>IF(AND(E125&lt;&gt;'Povolené hodnoty'!$B$4,F125=10),H125+K125,"")</f>
        <v/>
      </c>
      <c r="Z125" s="44" t="str">
        <f>IF(AND(E125&lt;&gt;'Povolené hodnoty'!$B$4,F125=11),H125+K125,"")</f>
        <v/>
      </c>
      <c r="AA125" s="44" t="str">
        <f>IF(AND(E125&lt;&gt;'Povolené hodnoty'!$B$4,F125=12),H125+K125,"")</f>
        <v/>
      </c>
      <c r="AB125" s="45" t="str">
        <f>IF(AND(E125&lt;&gt;'Povolené hodnoty'!$B$4,F125=13),H125+K125,"")</f>
        <v/>
      </c>
      <c r="AD125" s="19" t="b">
        <f t="shared" si="18"/>
        <v>0</v>
      </c>
      <c r="AE125" s="19" t="b">
        <f t="shared" si="19"/>
        <v>0</v>
      </c>
      <c r="AF125" s="19" t="b">
        <f>AND(E125&lt;&gt;'Povolené hodnoty'!$B$6,OR(SUM(G125,J125)&lt;&gt;SUM(N125:O125,R125:X125),SUM(H125,K125)&lt;&gt;SUM(P125:Q125,Y125:AB125),COUNT(G125:H125,J125:K125)&lt;&gt;COUNT(N125:AB125)))</f>
        <v>0</v>
      </c>
      <c r="AG125" s="19" t="b">
        <f>AND(E125='Povolené hodnoty'!$B$6,$AG$5)</f>
        <v>0</v>
      </c>
    </row>
    <row r="126" spans="1:33" x14ac:dyDescent="0.2">
      <c r="A126" s="81">
        <f t="shared" si="14"/>
        <v>121</v>
      </c>
      <c r="B126" s="85"/>
      <c r="C126" s="86"/>
      <c r="D126" s="75"/>
      <c r="E126" s="76"/>
      <c r="F126" s="77"/>
      <c r="G126" s="78"/>
      <c r="H126" s="79"/>
      <c r="I126" s="45">
        <f t="shared" si="15"/>
        <v>3625</v>
      </c>
      <c r="J126" s="158"/>
      <c r="K126" s="159"/>
      <c r="L126" s="160">
        <f t="shared" si="16"/>
        <v>10884</v>
      </c>
      <c r="M126" s="46">
        <f t="shared" si="17"/>
        <v>121</v>
      </c>
      <c r="N126" s="43" t="str">
        <f>IF(AND(E126='Povolené hodnoty'!$B$4,F126=2),G126+J126,"")</f>
        <v/>
      </c>
      <c r="O126" s="45" t="str">
        <f>IF(AND(E126='Povolené hodnoty'!$B$4,F126=1),G126+J126,"")</f>
        <v/>
      </c>
      <c r="P126" s="43" t="str">
        <f>IF(AND(E126='Povolené hodnoty'!$B$4,F126=10),H126+K126,"")</f>
        <v/>
      </c>
      <c r="Q126" s="45" t="str">
        <f>IF(AND(E126='Povolené hodnoty'!$B$4,F126=9),H126+K126,"")</f>
        <v/>
      </c>
      <c r="R126" s="43" t="str">
        <f>IF(AND(E126&lt;&gt;'Povolené hodnoty'!$B$4,F126=2),G126+J126,"")</f>
        <v/>
      </c>
      <c r="S126" s="44" t="str">
        <f>IF(AND(E126&lt;&gt;'Povolené hodnoty'!$B$4,F126=3),G126+J126,"")</f>
        <v/>
      </c>
      <c r="T126" s="44" t="str">
        <f>IF(AND(E126&lt;&gt;'Povolené hodnoty'!$B$4,F126=4),G126+J126,"")</f>
        <v/>
      </c>
      <c r="U126" s="44" t="str">
        <f>IF(AND(E126&lt;&gt;'Povolené hodnoty'!$B$4,F126="5a"),G126-H126+J126-K126,"")</f>
        <v/>
      </c>
      <c r="V126" s="44" t="str">
        <f>IF(AND(E126&lt;&gt;'Povolené hodnoty'!$B$4,F126="5b"),G126-H126+J126-K126,"")</f>
        <v/>
      </c>
      <c r="W126" s="44" t="str">
        <f>IF(AND(E126&lt;&gt;'Povolené hodnoty'!$B$4,F126=6),G126+J126,"")</f>
        <v/>
      </c>
      <c r="X126" s="45" t="str">
        <f>IF(AND(E126&lt;&gt;'Povolené hodnoty'!$B$4,F126=7),G126+J126,"")</f>
        <v/>
      </c>
      <c r="Y126" s="43" t="str">
        <f>IF(AND(E126&lt;&gt;'Povolené hodnoty'!$B$4,F126=10),H126+K126,"")</f>
        <v/>
      </c>
      <c r="Z126" s="44" t="str">
        <f>IF(AND(E126&lt;&gt;'Povolené hodnoty'!$B$4,F126=11),H126+K126,"")</f>
        <v/>
      </c>
      <c r="AA126" s="44" t="str">
        <f>IF(AND(E126&lt;&gt;'Povolené hodnoty'!$B$4,F126=12),H126+K126,"")</f>
        <v/>
      </c>
      <c r="AB126" s="45" t="str">
        <f>IF(AND(E126&lt;&gt;'Povolené hodnoty'!$B$4,F126=13),H126+K126,"")</f>
        <v/>
      </c>
      <c r="AD126" s="19" t="b">
        <f t="shared" si="18"/>
        <v>0</v>
      </c>
      <c r="AE126" s="19" t="b">
        <f t="shared" si="19"/>
        <v>0</v>
      </c>
      <c r="AF126" s="19" t="b">
        <f>AND(E126&lt;&gt;'Povolené hodnoty'!$B$6,OR(SUM(G126,J126)&lt;&gt;SUM(N126:O126,R126:X126),SUM(H126,K126)&lt;&gt;SUM(P126:Q126,Y126:AB126),COUNT(G126:H126,J126:K126)&lt;&gt;COUNT(N126:AB126)))</f>
        <v>0</v>
      </c>
      <c r="AG126" s="19" t="b">
        <f>AND(E126='Povolené hodnoty'!$B$6,$AG$5)</f>
        <v>0</v>
      </c>
    </row>
    <row r="127" spans="1:33" x14ac:dyDescent="0.2">
      <c r="A127" s="81">
        <f t="shared" si="14"/>
        <v>122</v>
      </c>
      <c r="B127" s="85"/>
      <c r="C127" s="86"/>
      <c r="D127" s="75"/>
      <c r="E127" s="76"/>
      <c r="F127" s="77"/>
      <c r="G127" s="78"/>
      <c r="H127" s="79"/>
      <c r="I127" s="45">
        <f t="shared" si="15"/>
        <v>3625</v>
      </c>
      <c r="J127" s="158"/>
      <c r="K127" s="159"/>
      <c r="L127" s="160">
        <f t="shared" si="16"/>
        <v>10884</v>
      </c>
      <c r="M127" s="46">
        <f t="shared" si="17"/>
        <v>122</v>
      </c>
      <c r="N127" s="43" t="str">
        <f>IF(AND(E127='Povolené hodnoty'!$B$4,F127=2),G127+J127,"")</f>
        <v/>
      </c>
      <c r="O127" s="45" t="str">
        <f>IF(AND(E127='Povolené hodnoty'!$B$4,F127=1),G127+J127,"")</f>
        <v/>
      </c>
      <c r="P127" s="43" t="str">
        <f>IF(AND(E127='Povolené hodnoty'!$B$4,F127=10),H127+K127,"")</f>
        <v/>
      </c>
      <c r="Q127" s="45" t="str">
        <f>IF(AND(E127='Povolené hodnoty'!$B$4,F127=9),H127+K127,"")</f>
        <v/>
      </c>
      <c r="R127" s="43" t="str">
        <f>IF(AND(E127&lt;&gt;'Povolené hodnoty'!$B$4,F127=2),G127+J127,"")</f>
        <v/>
      </c>
      <c r="S127" s="44" t="str">
        <f>IF(AND(E127&lt;&gt;'Povolené hodnoty'!$B$4,F127=3),G127+J127,"")</f>
        <v/>
      </c>
      <c r="T127" s="44" t="str">
        <f>IF(AND(E127&lt;&gt;'Povolené hodnoty'!$B$4,F127=4),G127+J127,"")</f>
        <v/>
      </c>
      <c r="U127" s="44" t="str">
        <f>IF(AND(E127&lt;&gt;'Povolené hodnoty'!$B$4,F127="5a"),G127-H127+J127-K127,"")</f>
        <v/>
      </c>
      <c r="V127" s="44" t="str">
        <f>IF(AND(E127&lt;&gt;'Povolené hodnoty'!$B$4,F127="5b"),G127-H127+J127-K127,"")</f>
        <v/>
      </c>
      <c r="W127" s="44" t="str">
        <f>IF(AND(E127&lt;&gt;'Povolené hodnoty'!$B$4,F127=6),G127+J127,"")</f>
        <v/>
      </c>
      <c r="X127" s="45" t="str">
        <f>IF(AND(E127&lt;&gt;'Povolené hodnoty'!$B$4,F127=7),G127+J127,"")</f>
        <v/>
      </c>
      <c r="Y127" s="43" t="str">
        <f>IF(AND(E127&lt;&gt;'Povolené hodnoty'!$B$4,F127=10),H127+K127,"")</f>
        <v/>
      </c>
      <c r="Z127" s="44" t="str">
        <f>IF(AND(E127&lt;&gt;'Povolené hodnoty'!$B$4,F127=11),H127+K127,"")</f>
        <v/>
      </c>
      <c r="AA127" s="44" t="str">
        <f>IF(AND(E127&lt;&gt;'Povolené hodnoty'!$B$4,F127=12),H127+K127,"")</f>
        <v/>
      </c>
      <c r="AB127" s="45" t="str">
        <f>IF(AND(E127&lt;&gt;'Povolené hodnoty'!$B$4,F127=13),H127+K127,"")</f>
        <v/>
      </c>
      <c r="AD127" s="19" t="b">
        <f t="shared" si="18"/>
        <v>0</v>
      </c>
      <c r="AE127" s="19" t="b">
        <f t="shared" si="19"/>
        <v>0</v>
      </c>
      <c r="AF127" s="19" t="b">
        <f>AND(E127&lt;&gt;'Povolené hodnoty'!$B$6,OR(SUM(G127,J127)&lt;&gt;SUM(N127:O127,R127:X127),SUM(H127,K127)&lt;&gt;SUM(P127:Q127,Y127:AB127),COUNT(G127:H127,J127:K127)&lt;&gt;COUNT(N127:AB127)))</f>
        <v>0</v>
      </c>
      <c r="AG127" s="19" t="b">
        <f>AND(E127='Povolené hodnoty'!$B$6,$AG$5)</f>
        <v>0</v>
      </c>
    </row>
    <row r="128" spans="1:33" x14ac:dyDescent="0.2">
      <c r="A128" s="81">
        <f t="shared" si="14"/>
        <v>123</v>
      </c>
      <c r="B128" s="85"/>
      <c r="C128" s="86"/>
      <c r="D128" s="75"/>
      <c r="E128" s="76"/>
      <c r="F128" s="77"/>
      <c r="G128" s="78"/>
      <c r="H128" s="79"/>
      <c r="I128" s="45">
        <f t="shared" si="15"/>
        <v>3625</v>
      </c>
      <c r="J128" s="158"/>
      <c r="K128" s="159"/>
      <c r="L128" s="160">
        <f t="shared" si="16"/>
        <v>10884</v>
      </c>
      <c r="M128" s="46">
        <f t="shared" si="17"/>
        <v>123</v>
      </c>
      <c r="N128" s="43" t="str">
        <f>IF(AND(E128='Povolené hodnoty'!$B$4,F128=2),G128+J128,"")</f>
        <v/>
      </c>
      <c r="O128" s="45" t="str">
        <f>IF(AND(E128='Povolené hodnoty'!$B$4,F128=1),G128+J128,"")</f>
        <v/>
      </c>
      <c r="P128" s="43" t="str">
        <f>IF(AND(E128='Povolené hodnoty'!$B$4,F128=10),H128+K128,"")</f>
        <v/>
      </c>
      <c r="Q128" s="45" t="str">
        <f>IF(AND(E128='Povolené hodnoty'!$B$4,F128=9),H128+K128,"")</f>
        <v/>
      </c>
      <c r="R128" s="43" t="str">
        <f>IF(AND(E128&lt;&gt;'Povolené hodnoty'!$B$4,F128=2),G128+J128,"")</f>
        <v/>
      </c>
      <c r="S128" s="44" t="str">
        <f>IF(AND(E128&lt;&gt;'Povolené hodnoty'!$B$4,F128=3),G128+J128,"")</f>
        <v/>
      </c>
      <c r="T128" s="44" t="str">
        <f>IF(AND(E128&lt;&gt;'Povolené hodnoty'!$B$4,F128=4),G128+J128,"")</f>
        <v/>
      </c>
      <c r="U128" s="44" t="str">
        <f>IF(AND(E128&lt;&gt;'Povolené hodnoty'!$B$4,F128="5a"),G128-H128+J128-K128,"")</f>
        <v/>
      </c>
      <c r="V128" s="44" t="str">
        <f>IF(AND(E128&lt;&gt;'Povolené hodnoty'!$B$4,F128="5b"),G128-H128+J128-K128,"")</f>
        <v/>
      </c>
      <c r="W128" s="44" t="str">
        <f>IF(AND(E128&lt;&gt;'Povolené hodnoty'!$B$4,F128=6),G128+J128,"")</f>
        <v/>
      </c>
      <c r="X128" s="45" t="str">
        <f>IF(AND(E128&lt;&gt;'Povolené hodnoty'!$B$4,F128=7),G128+J128,"")</f>
        <v/>
      </c>
      <c r="Y128" s="43" t="str">
        <f>IF(AND(E128&lt;&gt;'Povolené hodnoty'!$B$4,F128=10),H128+K128,"")</f>
        <v/>
      </c>
      <c r="Z128" s="44" t="str">
        <f>IF(AND(E128&lt;&gt;'Povolené hodnoty'!$B$4,F128=11),H128+K128,"")</f>
        <v/>
      </c>
      <c r="AA128" s="44" t="str">
        <f>IF(AND(E128&lt;&gt;'Povolené hodnoty'!$B$4,F128=12),H128+K128,"")</f>
        <v/>
      </c>
      <c r="AB128" s="45" t="str">
        <f>IF(AND(E128&lt;&gt;'Povolené hodnoty'!$B$4,F128=13),H128+K128,"")</f>
        <v/>
      </c>
      <c r="AD128" s="19" t="b">
        <f t="shared" si="18"/>
        <v>0</v>
      </c>
      <c r="AE128" s="19" t="b">
        <f t="shared" si="19"/>
        <v>0</v>
      </c>
      <c r="AF128" s="19" t="b">
        <f>AND(E128&lt;&gt;'Povolené hodnoty'!$B$6,OR(SUM(G128,J128)&lt;&gt;SUM(N128:O128,R128:X128),SUM(H128,K128)&lt;&gt;SUM(P128:Q128,Y128:AB128),COUNT(G128:H128,J128:K128)&lt;&gt;COUNT(N128:AB128)))</f>
        <v>0</v>
      </c>
      <c r="AG128" s="19" t="b">
        <f>AND(E128='Povolené hodnoty'!$B$6,$AG$5)</f>
        <v>0</v>
      </c>
    </row>
    <row r="129" spans="1:33" x14ac:dyDescent="0.2">
      <c r="A129" s="81">
        <f t="shared" si="14"/>
        <v>124</v>
      </c>
      <c r="B129" s="85"/>
      <c r="C129" s="86"/>
      <c r="D129" s="75"/>
      <c r="E129" s="76"/>
      <c r="F129" s="77"/>
      <c r="G129" s="78"/>
      <c r="H129" s="79"/>
      <c r="I129" s="45">
        <f t="shared" si="15"/>
        <v>3625</v>
      </c>
      <c r="J129" s="158"/>
      <c r="K129" s="159"/>
      <c r="L129" s="160">
        <f t="shared" si="16"/>
        <v>10884</v>
      </c>
      <c r="M129" s="46">
        <f t="shared" si="17"/>
        <v>124</v>
      </c>
      <c r="N129" s="43" t="str">
        <f>IF(AND(E129='Povolené hodnoty'!$B$4,F129=2),G129+J129,"")</f>
        <v/>
      </c>
      <c r="O129" s="45" t="str">
        <f>IF(AND(E129='Povolené hodnoty'!$B$4,F129=1),G129+J129,"")</f>
        <v/>
      </c>
      <c r="P129" s="43" t="str">
        <f>IF(AND(E129='Povolené hodnoty'!$B$4,F129=10),H129+K129,"")</f>
        <v/>
      </c>
      <c r="Q129" s="45" t="str">
        <f>IF(AND(E129='Povolené hodnoty'!$B$4,F129=9),H129+K129,"")</f>
        <v/>
      </c>
      <c r="R129" s="43" t="str">
        <f>IF(AND(E129&lt;&gt;'Povolené hodnoty'!$B$4,F129=2),G129+J129,"")</f>
        <v/>
      </c>
      <c r="S129" s="44" t="str">
        <f>IF(AND(E129&lt;&gt;'Povolené hodnoty'!$B$4,F129=3),G129+J129,"")</f>
        <v/>
      </c>
      <c r="T129" s="44" t="str">
        <f>IF(AND(E129&lt;&gt;'Povolené hodnoty'!$B$4,F129=4),G129+J129,"")</f>
        <v/>
      </c>
      <c r="U129" s="44" t="str">
        <f>IF(AND(E129&lt;&gt;'Povolené hodnoty'!$B$4,F129="5a"),G129-H129+J129-K129,"")</f>
        <v/>
      </c>
      <c r="V129" s="44" t="str">
        <f>IF(AND(E129&lt;&gt;'Povolené hodnoty'!$B$4,F129="5b"),G129-H129+J129-K129,"")</f>
        <v/>
      </c>
      <c r="W129" s="44" t="str">
        <f>IF(AND(E129&lt;&gt;'Povolené hodnoty'!$B$4,F129=6),G129+J129,"")</f>
        <v/>
      </c>
      <c r="X129" s="45" t="str">
        <f>IF(AND(E129&lt;&gt;'Povolené hodnoty'!$B$4,F129=7),G129+J129,"")</f>
        <v/>
      </c>
      <c r="Y129" s="43" t="str">
        <f>IF(AND(E129&lt;&gt;'Povolené hodnoty'!$B$4,F129=10),H129+K129,"")</f>
        <v/>
      </c>
      <c r="Z129" s="44" t="str">
        <f>IF(AND(E129&lt;&gt;'Povolené hodnoty'!$B$4,F129=11),H129+K129,"")</f>
        <v/>
      </c>
      <c r="AA129" s="44" t="str">
        <f>IF(AND(E129&lt;&gt;'Povolené hodnoty'!$B$4,F129=12),H129+K129,"")</f>
        <v/>
      </c>
      <c r="AB129" s="45" t="str">
        <f>IF(AND(E129&lt;&gt;'Povolené hodnoty'!$B$4,F129=13),H129+K129,"")</f>
        <v/>
      </c>
      <c r="AD129" s="19" t="b">
        <f t="shared" si="18"/>
        <v>0</v>
      </c>
      <c r="AE129" s="19" t="b">
        <f t="shared" si="19"/>
        <v>0</v>
      </c>
      <c r="AF129" s="19" t="b">
        <f>AND(E129&lt;&gt;'Povolené hodnoty'!$B$6,OR(SUM(G129,J129)&lt;&gt;SUM(N129:O129,R129:X129),SUM(H129,K129)&lt;&gt;SUM(P129:Q129,Y129:AB129),COUNT(G129:H129,J129:K129)&lt;&gt;COUNT(N129:AB129)))</f>
        <v>0</v>
      </c>
      <c r="AG129" s="19" t="b">
        <f>AND(E129='Povolené hodnoty'!$B$6,$AG$5)</f>
        <v>0</v>
      </c>
    </row>
    <row r="130" spans="1:33" x14ac:dyDescent="0.2">
      <c r="A130" s="81">
        <f t="shared" si="14"/>
        <v>125</v>
      </c>
      <c r="B130" s="85"/>
      <c r="C130" s="86"/>
      <c r="D130" s="75"/>
      <c r="E130" s="76"/>
      <c r="F130" s="77"/>
      <c r="G130" s="78"/>
      <c r="H130" s="79"/>
      <c r="I130" s="45">
        <f t="shared" si="15"/>
        <v>3625</v>
      </c>
      <c r="J130" s="158"/>
      <c r="K130" s="159"/>
      <c r="L130" s="160">
        <f t="shared" si="16"/>
        <v>10884</v>
      </c>
      <c r="M130" s="46">
        <f t="shared" si="17"/>
        <v>125</v>
      </c>
      <c r="N130" s="43" t="str">
        <f>IF(AND(E130='Povolené hodnoty'!$B$4,F130=2),G130+J130,"")</f>
        <v/>
      </c>
      <c r="O130" s="45" t="str">
        <f>IF(AND(E130='Povolené hodnoty'!$B$4,F130=1),G130+J130,"")</f>
        <v/>
      </c>
      <c r="P130" s="43" t="str">
        <f>IF(AND(E130='Povolené hodnoty'!$B$4,F130=10),H130+K130,"")</f>
        <v/>
      </c>
      <c r="Q130" s="45" t="str">
        <f>IF(AND(E130='Povolené hodnoty'!$B$4,F130=9),H130+K130,"")</f>
        <v/>
      </c>
      <c r="R130" s="43" t="str">
        <f>IF(AND(E130&lt;&gt;'Povolené hodnoty'!$B$4,F130=2),G130+J130,"")</f>
        <v/>
      </c>
      <c r="S130" s="44" t="str">
        <f>IF(AND(E130&lt;&gt;'Povolené hodnoty'!$B$4,F130=3),G130+J130,"")</f>
        <v/>
      </c>
      <c r="T130" s="44" t="str">
        <f>IF(AND(E130&lt;&gt;'Povolené hodnoty'!$B$4,F130=4),G130+J130,"")</f>
        <v/>
      </c>
      <c r="U130" s="44" t="str">
        <f>IF(AND(E130&lt;&gt;'Povolené hodnoty'!$B$4,F130="5a"),G130-H130+J130-K130,"")</f>
        <v/>
      </c>
      <c r="V130" s="44" t="str">
        <f>IF(AND(E130&lt;&gt;'Povolené hodnoty'!$B$4,F130="5b"),G130-H130+J130-K130,"")</f>
        <v/>
      </c>
      <c r="W130" s="44" t="str">
        <f>IF(AND(E130&lt;&gt;'Povolené hodnoty'!$B$4,F130=6),G130+J130,"")</f>
        <v/>
      </c>
      <c r="X130" s="45" t="str">
        <f>IF(AND(E130&lt;&gt;'Povolené hodnoty'!$B$4,F130=7),G130+J130,"")</f>
        <v/>
      </c>
      <c r="Y130" s="43" t="str">
        <f>IF(AND(E130&lt;&gt;'Povolené hodnoty'!$B$4,F130=10),H130+K130,"")</f>
        <v/>
      </c>
      <c r="Z130" s="44" t="str">
        <f>IF(AND(E130&lt;&gt;'Povolené hodnoty'!$B$4,F130=11),H130+K130,"")</f>
        <v/>
      </c>
      <c r="AA130" s="44" t="str">
        <f>IF(AND(E130&lt;&gt;'Povolené hodnoty'!$B$4,F130=12),H130+K130,"")</f>
        <v/>
      </c>
      <c r="AB130" s="45" t="str">
        <f>IF(AND(E130&lt;&gt;'Povolené hodnoty'!$B$4,F130=13),H130+K130,"")</f>
        <v/>
      </c>
      <c r="AD130" s="19" t="b">
        <f t="shared" si="18"/>
        <v>0</v>
      </c>
      <c r="AE130" s="19" t="b">
        <f t="shared" si="19"/>
        <v>0</v>
      </c>
      <c r="AF130" s="19" t="b">
        <f>AND(E130&lt;&gt;'Povolené hodnoty'!$B$6,OR(SUM(G130,J130)&lt;&gt;SUM(N130:O130,R130:X130),SUM(H130,K130)&lt;&gt;SUM(P130:Q130,Y130:AB130),COUNT(G130:H130,J130:K130)&lt;&gt;COUNT(N130:AB130)))</f>
        <v>0</v>
      </c>
      <c r="AG130" s="19" t="b">
        <f>AND(E130='Povolené hodnoty'!$B$6,$AG$5)</f>
        <v>0</v>
      </c>
    </row>
    <row r="131" spans="1:33" x14ac:dyDescent="0.2">
      <c r="A131" s="81">
        <f t="shared" si="14"/>
        <v>126</v>
      </c>
      <c r="B131" s="85"/>
      <c r="C131" s="86"/>
      <c r="D131" s="75"/>
      <c r="E131" s="76"/>
      <c r="F131" s="77"/>
      <c r="G131" s="78"/>
      <c r="H131" s="79"/>
      <c r="I131" s="45">
        <f t="shared" si="15"/>
        <v>3625</v>
      </c>
      <c r="J131" s="158"/>
      <c r="K131" s="159"/>
      <c r="L131" s="160">
        <f t="shared" si="16"/>
        <v>10884</v>
      </c>
      <c r="M131" s="46">
        <f t="shared" si="17"/>
        <v>126</v>
      </c>
      <c r="N131" s="43" t="str">
        <f>IF(AND(E131='Povolené hodnoty'!$B$4,F131=2),G131+J131,"")</f>
        <v/>
      </c>
      <c r="O131" s="45" t="str">
        <f>IF(AND(E131='Povolené hodnoty'!$B$4,F131=1),G131+J131,"")</f>
        <v/>
      </c>
      <c r="P131" s="43" t="str">
        <f>IF(AND(E131='Povolené hodnoty'!$B$4,F131=10),H131+K131,"")</f>
        <v/>
      </c>
      <c r="Q131" s="45" t="str">
        <f>IF(AND(E131='Povolené hodnoty'!$B$4,F131=9),H131+K131,"")</f>
        <v/>
      </c>
      <c r="R131" s="43" t="str">
        <f>IF(AND(E131&lt;&gt;'Povolené hodnoty'!$B$4,F131=2),G131+J131,"")</f>
        <v/>
      </c>
      <c r="S131" s="44" t="str">
        <f>IF(AND(E131&lt;&gt;'Povolené hodnoty'!$B$4,F131=3),G131+J131,"")</f>
        <v/>
      </c>
      <c r="T131" s="44" t="str">
        <f>IF(AND(E131&lt;&gt;'Povolené hodnoty'!$B$4,F131=4),G131+J131,"")</f>
        <v/>
      </c>
      <c r="U131" s="44" t="str">
        <f>IF(AND(E131&lt;&gt;'Povolené hodnoty'!$B$4,F131="5a"),G131-H131+J131-K131,"")</f>
        <v/>
      </c>
      <c r="V131" s="44" t="str">
        <f>IF(AND(E131&lt;&gt;'Povolené hodnoty'!$B$4,F131="5b"),G131-H131+J131-K131,"")</f>
        <v/>
      </c>
      <c r="W131" s="44" t="str">
        <f>IF(AND(E131&lt;&gt;'Povolené hodnoty'!$B$4,F131=6),G131+J131,"")</f>
        <v/>
      </c>
      <c r="X131" s="45" t="str">
        <f>IF(AND(E131&lt;&gt;'Povolené hodnoty'!$B$4,F131=7),G131+J131,"")</f>
        <v/>
      </c>
      <c r="Y131" s="43" t="str">
        <f>IF(AND(E131&lt;&gt;'Povolené hodnoty'!$B$4,F131=10),H131+K131,"")</f>
        <v/>
      </c>
      <c r="Z131" s="44" t="str">
        <f>IF(AND(E131&lt;&gt;'Povolené hodnoty'!$B$4,F131=11),H131+K131,"")</f>
        <v/>
      </c>
      <c r="AA131" s="44" t="str">
        <f>IF(AND(E131&lt;&gt;'Povolené hodnoty'!$B$4,F131=12),H131+K131,"")</f>
        <v/>
      </c>
      <c r="AB131" s="45" t="str">
        <f>IF(AND(E131&lt;&gt;'Povolené hodnoty'!$B$4,F131=13),H131+K131,"")</f>
        <v/>
      </c>
      <c r="AD131" s="19" t="b">
        <f t="shared" si="18"/>
        <v>0</v>
      </c>
      <c r="AE131" s="19" t="b">
        <f t="shared" si="19"/>
        <v>0</v>
      </c>
      <c r="AF131" s="19" t="b">
        <f>AND(E131&lt;&gt;'Povolené hodnoty'!$B$6,OR(SUM(G131,J131)&lt;&gt;SUM(N131:O131,R131:X131),SUM(H131,K131)&lt;&gt;SUM(P131:Q131,Y131:AB131),COUNT(G131:H131,J131:K131)&lt;&gt;COUNT(N131:AB131)))</f>
        <v>0</v>
      </c>
      <c r="AG131" s="19" t="b">
        <f>AND(E131='Povolené hodnoty'!$B$6,$AG$5)</f>
        <v>0</v>
      </c>
    </row>
    <row r="132" spans="1:33" x14ac:dyDescent="0.2">
      <c r="A132" s="81">
        <f t="shared" si="14"/>
        <v>127</v>
      </c>
      <c r="B132" s="85"/>
      <c r="C132" s="86"/>
      <c r="D132" s="75"/>
      <c r="E132" s="76"/>
      <c r="F132" s="77"/>
      <c r="G132" s="78"/>
      <c r="H132" s="79"/>
      <c r="I132" s="45">
        <f t="shared" si="15"/>
        <v>3625</v>
      </c>
      <c r="J132" s="158"/>
      <c r="K132" s="159"/>
      <c r="L132" s="160">
        <f t="shared" si="16"/>
        <v>10884</v>
      </c>
      <c r="M132" s="46">
        <f t="shared" si="17"/>
        <v>127</v>
      </c>
      <c r="N132" s="43" t="str">
        <f>IF(AND(E132='Povolené hodnoty'!$B$4,F132=2),G132+J132,"")</f>
        <v/>
      </c>
      <c r="O132" s="45" t="str">
        <f>IF(AND(E132='Povolené hodnoty'!$B$4,F132=1),G132+J132,"")</f>
        <v/>
      </c>
      <c r="P132" s="43" t="str">
        <f>IF(AND(E132='Povolené hodnoty'!$B$4,F132=10),H132+K132,"")</f>
        <v/>
      </c>
      <c r="Q132" s="45" t="str">
        <f>IF(AND(E132='Povolené hodnoty'!$B$4,F132=9),H132+K132,"")</f>
        <v/>
      </c>
      <c r="R132" s="43" t="str">
        <f>IF(AND(E132&lt;&gt;'Povolené hodnoty'!$B$4,F132=2),G132+J132,"")</f>
        <v/>
      </c>
      <c r="S132" s="44" t="str">
        <f>IF(AND(E132&lt;&gt;'Povolené hodnoty'!$B$4,F132=3),G132+J132,"")</f>
        <v/>
      </c>
      <c r="T132" s="44" t="str">
        <f>IF(AND(E132&lt;&gt;'Povolené hodnoty'!$B$4,F132=4),G132+J132,"")</f>
        <v/>
      </c>
      <c r="U132" s="44" t="str">
        <f>IF(AND(E132&lt;&gt;'Povolené hodnoty'!$B$4,F132="5a"),G132-H132+J132-K132,"")</f>
        <v/>
      </c>
      <c r="V132" s="44" t="str">
        <f>IF(AND(E132&lt;&gt;'Povolené hodnoty'!$B$4,F132="5b"),G132-H132+J132-K132,"")</f>
        <v/>
      </c>
      <c r="W132" s="44" t="str">
        <f>IF(AND(E132&lt;&gt;'Povolené hodnoty'!$B$4,F132=6),G132+J132,"")</f>
        <v/>
      </c>
      <c r="X132" s="45" t="str">
        <f>IF(AND(E132&lt;&gt;'Povolené hodnoty'!$B$4,F132=7),G132+J132,"")</f>
        <v/>
      </c>
      <c r="Y132" s="43" t="str">
        <f>IF(AND(E132&lt;&gt;'Povolené hodnoty'!$B$4,F132=10),H132+K132,"")</f>
        <v/>
      </c>
      <c r="Z132" s="44" t="str">
        <f>IF(AND(E132&lt;&gt;'Povolené hodnoty'!$B$4,F132=11),H132+K132,"")</f>
        <v/>
      </c>
      <c r="AA132" s="44" t="str">
        <f>IF(AND(E132&lt;&gt;'Povolené hodnoty'!$B$4,F132=12),H132+K132,"")</f>
        <v/>
      </c>
      <c r="AB132" s="45" t="str">
        <f>IF(AND(E132&lt;&gt;'Povolené hodnoty'!$B$4,F132=13),H132+K132,"")</f>
        <v/>
      </c>
      <c r="AD132" s="19" t="b">
        <f t="shared" si="18"/>
        <v>0</v>
      </c>
      <c r="AE132" s="19" t="b">
        <f t="shared" si="19"/>
        <v>0</v>
      </c>
      <c r="AF132" s="19" t="b">
        <f>AND(E132&lt;&gt;'Povolené hodnoty'!$B$6,OR(SUM(G132,J132)&lt;&gt;SUM(N132:O132,R132:X132),SUM(H132,K132)&lt;&gt;SUM(P132:Q132,Y132:AB132),COUNT(G132:H132,J132:K132)&lt;&gt;COUNT(N132:AB132)))</f>
        <v>0</v>
      </c>
      <c r="AG132" s="19" t="b">
        <f>AND(E132='Povolené hodnoty'!$B$6,$AG$5)</f>
        <v>0</v>
      </c>
    </row>
    <row r="133" spans="1:33" x14ac:dyDescent="0.2">
      <c r="A133" s="81">
        <f t="shared" si="14"/>
        <v>128</v>
      </c>
      <c r="B133" s="85"/>
      <c r="C133" s="86"/>
      <c r="D133" s="75"/>
      <c r="E133" s="76"/>
      <c r="F133" s="77"/>
      <c r="G133" s="78"/>
      <c r="H133" s="79"/>
      <c r="I133" s="45">
        <f t="shared" si="15"/>
        <v>3625</v>
      </c>
      <c r="J133" s="158"/>
      <c r="K133" s="159"/>
      <c r="L133" s="160">
        <f t="shared" si="16"/>
        <v>10884</v>
      </c>
      <c r="M133" s="46">
        <f t="shared" si="17"/>
        <v>128</v>
      </c>
      <c r="N133" s="43" t="str">
        <f>IF(AND(E133='Povolené hodnoty'!$B$4,F133=2),G133+J133,"")</f>
        <v/>
      </c>
      <c r="O133" s="45" t="str">
        <f>IF(AND(E133='Povolené hodnoty'!$B$4,F133=1),G133+J133,"")</f>
        <v/>
      </c>
      <c r="P133" s="43" t="str">
        <f>IF(AND(E133='Povolené hodnoty'!$B$4,F133=10),H133+K133,"")</f>
        <v/>
      </c>
      <c r="Q133" s="45" t="str">
        <f>IF(AND(E133='Povolené hodnoty'!$B$4,F133=9),H133+K133,"")</f>
        <v/>
      </c>
      <c r="R133" s="43" t="str">
        <f>IF(AND(E133&lt;&gt;'Povolené hodnoty'!$B$4,F133=2),G133+J133,"")</f>
        <v/>
      </c>
      <c r="S133" s="44" t="str">
        <f>IF(AND(E133&lt;&gt;'Povolené hodnoty'!$B$4,F133=3),G133+J133,"")</f>
        <v/>
      </c>
      <c r="T133" s="44" t="str">
        <f>IF(AND(E133&lt;&gt;'Povolené hodnoty'!$B$4,F133=4),G133+J133,"")</f>
        <v/>
      </c>
      <c r="U133" s="44" t="str">
        <f>IF(AND(E133&lt;&gt;'Povolené hodnoty'!$B$4,F133="5a"),G133-H133+J133-K133,"")</f>
        <v/>
      </c>
      <c r="V133" s="44" t="str">
        <f>IF(AND(E133&lt;&gt;'Povolené hodnoty'!$B$4,F133="5b"),G133-H133+J133-K133,"")</f>
        <v/>
      </c>
      <c r="W133" s="44" t="str">
        <f>IF(AND(E133&lt;&gt;'Povolené hodnoty'!$B$4,F133=6),G133+J133,"")</f>
        <v/>
      </c>
      <c r="X133" s="45" t="str">
        <f>IF(AND(E133&lt;&gt;'Povolené hodnoty'!$B$4,F133=7),G133+J133,"")</f>
        <v/>
      </c>
      <c r="Y133" s="43" t="str">
        <f>IF(AND(E133&lt;&gt;'Povolené hodnoty'!$B$4,F133=10),H133+K133,"")</f>
        <v/>
      </c>
      <c r="Z133" s="44" t="str">
        <f>IF(AND(E133&lt;&gt;'Povolené hodnoty'!$B$4,F133=11),H133+K133,"")</f>
        <v/>
      </c>
      <c r="AA133" s="44" t="str">
        <f>IF(AND(E133&lt;&gt;'Povolené hodnoty'!$B$4,F133=12),H133+K133,"")</f>
        <v/>
      </c>
      <c r="AB133" s="45" t="str">
        <f>IF(AND(E133&lt;&gt;'Povolené hodnoty'!$B$4,F133=13),H133+K133,"")</f>
        <v/>
      </c>
      <c r="AD133" s="19" t="b">
        <f t="shared" si="18"/>
        <v>0</v>
      </c>
      <c r="AE133" s="19" t="b">
        <f t="shared" si="19"/>
        <v>0</v>
      </c>
      <c r="AF133" s="19" t="b">
        <f>AND(E133&lt;&gt;'Povolené hodnoty'!$B$6,OR(SUM(G133,J133)&lt;&gt;SUM(N133:O133,R133:X133),SUM(H133,K133)&lt;&gt;SUM(P133:Q133,Y133:AB133),COUNT(G133:H133,J133:K133)&lt;&gt;COUNT(N133:AB133)))</f>
        <v>0</v>
      </c>
      <c r="AG133" s="19" t="b">
        <f>AND(E133='Povolené hodnoty'!$B$6,$AG$5)</f>
        <v>0</v>
      </c>
    </row>
    <row r="134" spans="1:33" x14ac:dyDescent="0.2">
      <c r="A134" s="81">
        <f t="shared" si="14"/>
        <v>129</v>
      </c>
      <c r="B134" s="85"/>
      <c r="C134" s="86"/>
      <c r="D134" s="75"/>
      <c r="E134" s="76"/>
      <c r="F134" s="77"/>
      <c r="G134" s="78"/>
      <c r="H134" s="79"/>
      <c r="I134" s="45">
        <f t="shared" si="15"/>
        <v>3625</v>
      </c>
      <c r="J134" s="158"/>
      <c r="K134" s="159"/>
      <c r="L134" s="160">
        <f t="shared" si="16"/>
        <v>10884</v>
      </c>
      <c r="M134" s="46">
        <f t="shared" si="17"/>
        <v>129</v>
      </c>
      <c r="N134" s="43" t="str">
        <f>IF(AND(E134='Povolené hodnoty'!$B$4,F134=2),G134+J134,"")</f>
        <v/>
      </c>
      <c r="O134" s="45" t="str">
        <f>IF(AND(E134='Povolené hodnoty'!$B$4,F134=1),G134+J134,"")</f>
        <v/>
      </c>
      <c r="P134" s="43" t="str">
        <f>IF(AND(E134='Povolené hodnoty'!$B$4,F134=10),H134+K134,"")</f>
        <v/>
      </c>
      <c r="Q134" s="45" t="str">
        <f>IF(AND(E134='Povolené hodnoty'!$B$4,F134=9),H134+K134,"")</f>
        <v/>
      </c>
      <c r="R134" s="43" t="str">
        <f>IF(AND(E134&lt;&gt;'Povolené hodnoty'!$B$4,F134=2),G134+J134,"")</f>
        <v/>
      </c>
      <c r="S134" s="44" t="str">
        <f>IF(AND(E134&lt;&gt;'Povolené hodnoty'!$B$4,F134=3),G134+J134,"")</f>
        <v/>
      </c>
      <c r="T134" s="44" t="str">
        <f>IF(AND(E134&lt;&gt;'Povolené hodnoty'!$B$4,F134=4),G134+J134,"")</f>
        <v/>
      </c>
      <c r="U134" s="44" t="str">
        <f>IF(AND(E134&lt;&gt;'Povolené hodnoty'!$B$4,F134="5a"),G134-H134+J134-K134,"")</f>
        <v/>
      </c>
      <c r="V134" s="44" t="str">
        <f>IF(AND(E134&lt;&gt;'Povolené hodnoty'!$B$4,F134="5b"),G134-H134+J134-K134,"")</f>
        <v/>
      </c>
      <c r="W134" s="44" t="str">
        <f>IF(AND(E134&lt;&gt;'Povolené hodnoty'!$B$4,F134=6),G134+J134,"")</f>
        <v/>
      </c>
      <c r="X134" s="45" t="str">
        <f>IF(AND(E134&lt;&gt;'Povolené hodnoty'!$B$4,F134=7),G134+J134,"")</f>
        <v/>
      </c>
      <c r="Y134" s="43" t="str">
        <f>IF(AND(E134&lt;&gt;'Povolené hodnoty'!$B$4,F134=10),H134+K134,"")</f>
        <v/>
      </c>
      <c r="Z134" s="44" t="str">
        <f>IF(AND(E134&lt;&gt;'Povolené hodnoty'!$B$4,F134=11),H134+K134,"")</f>
        <v/>
      </c>
      <c r="AA134" s="44" t="str">
        <f>IF(AND(E134&lt;&gt;'Povolené hodnoty'!$B$4,F134=12),H134+K134,"")</f>
        <v/>
      </c>
      <c r="AB134" s="45" t="str">
        <f>IF(AND(E134&lt;&gt;'Povolené hodnoty'!$B$4,F134=13),H134+K134,"")</f>
        <v/>
      </c>
      <c r="AD134" s="19" t="b">
        <f t="shared" si="18"/>
        <v>0</v>
      </c>
      <c r="AE134" s="19" t="b">
        <f t="shared" si="19"/>
        <v>0</v>
      </c>
      <c r="AF134" s="19" t="b">
        <f>AND(E134&lt;&gt;'Povolené hodnoty'!$B$6,OR(SUM(G134,J134)&lt;&gt;SUM(N134:O134,R134:X134),SUM(H134,K134)&lt;&gt;SUM(P134:Q134,Y134:AB134),COUNT(G134:H134,J134:K134)&lt;&gt;COUNT(N134:AB134)))</f>
        <v>0</v>
      </c>
      <c r="AG134" s="19" t="b">
        <f>AND(E134='Povolené hodnoty'!$B$6,$AG$5)</f>
        <v>0</v>
      </c>
    </row>
    <row r="135" spans="1:33" x14ac:dyDescent="0.2">
      <c r="A135" s="81">
        <f t="shared" ref="A135:A198" si="20">A134+1</f>
        <v>130</v>
      </c>
      <c r="B135" s="85"/>
      <c r="C135" s="86"/>
      <c r="D135" s="75"/>
      <c r="E135" s="76"/>
      <c r="F135" s="77"/>
      <c r="G135" s="78"/>
      <c r="H135" s="79"/>
      <c r="I135" s="45">
        <f t="shared" si="15"/>
        <v>3625</v>
      </c>
      <c r="J135" s="158"/>
      <c r="K135" s="159"/>
      <c r="L135" s="160">
        <f t="shared" si="16"/>
        <v>10884</v>
      </c>
      <c r="M135" s="46">
        <f t="shared" si="17"/>
        <v>130</v>
      </c>
      <c r="N135" s="43" t="str">
        <f>IF(AND(E135='Povolené hodnoty'!$B$4,F135=2),G135+J135,"")</f>
        <v/>
      </c>
      <c r="O135" s="45" t="str">
        <f>IF(AND(E135='Povolené hodnoty'!$B$4,F135=1),G135+J135,"")</f>
        <v/>
      </c>
      <c r="P135" s="43" t="str">
        <f>IF(AND(E135='Povolené hodnoty'!$B$4,F135=10),H135+K135,"")</f>
        <v/>
      </c>
      <c r="Q135" s="45" t="str">
        <f>IF(AND(E135='Povolené hodnoty'!$B$4,F135=9),H135+K135,"")</f>
        <v/>
      </c>
      <c r="R135" s="43" t="str">
        <f>IF(AND(E135&lt;&gt;'Povolené hodnoty'!$B$4,F135=2),G135+J135,"")</f>
        <v/>
      </c>
      <c r="S135" s="44" t="str">
        <f>IF(AND(E135&lt;&gt;'Povolené hodnoty'!$B$4,F135=3),G135+J135,"")</f>
        <v/>
      </c>
      <c r="T135" s="44" t="str">
        <f>IF(AND(E135&lt;&gt;'Povolené hodnoty'!$B$4,F135=4),G135+J135,"")</f>
        <v/>
      </c>
      <c r="U135" s="44" t="str">
        <f>IF(AND(E135&lt;&gt;'Povolené hodnoty'!$B$4,F135="5a"),G135-H135+J135-K135,"")</f>
        <v/>
      </c>
      <c r="V135" s="44" t="str">
        <f>IF(AND(E135&lt;&gt;'Povolené hodnoty'!$B$4,F135="5b"),G135-H135+J135-K135,"")</f>
        <v/>
      </c>
      <c r="W135" s="44" t="str">
        <f>IF(AND(E135&lt;&gt;'Povolené hodnoty'!$B$4,F135=6),G135+J135,"")</f>
        <v/>
      </c>
      <c r="X135" s="45" t="str">
        <f>IF(AND(E135&lt;&gt;'Povolené hodnoty'!$B$4,F135=7),G135+J135,"")</f>
        <v/>
      </c>
      <c r="Y135" s="43" t="str">
        <f>IF(AND(E135&lt;&gt;'Povolené hodnoty'!$B$4,F135=10),H135+K135,"")</f>
        <v/>
      </c>
      <c r="Z135" s="44" t="str">
        <f>IF(AND(E135&lt;&gt;'Povolené hodnoty'!$B$4,F135=11),H135+K135,"")</f>
        <v/>
      </c>
      <c r="AA135" s="44" t="str">
        <f>IF(AND(E135&lt;&gt;'Povolené hodnoty'!$B$4,F135=12),H135+K135,"")</f>
        <v/>
      </c>
      <c r="AB135" s="45" t="str">
        <f>IF(AND(E135&lt;&gt;'Povolené hodnoty'!$B$4,F135=13),H135+K135,"")</f>
        <v/>
      </c>
      <c r="AD135" s="19" t="b">
        <f t="shared" si="18"/>
        <v>0</v>
      </c>
      <c r="AE135" s="19" t="b">
        <f t="shared" si="19"/>
        <v>0</v>
      </c>
      <c r="AF135" s="19" t="b">
        <f>AND(E135&lt;&gt;'Povolené hodnoty'!$B$6,OR(SUM(G135,J135)&lt;&gt;SUM(N135:O135,R135:X135),SUM(H135,K135)&lt;&gt;SUM(P135:Q135,Y135:AB135),COUNT(G135:H135,J135:K135)&lt;&gt;COUNT(N135:AB135)))</f>
        <v>0</v>
      </c>
      <c r="AG135" s="19" t="b">
        <f>AND(E135='Povolené hodnoty'!$B$6,$AG$5)</f>
        <v>0</v>
      </c>
    </row>
    <row r="136" spans="1:33" x14ac:dyDescent="0.2">
      <c r="A136" s="81">
        <f t="shared" si="20"/>
        <v>131</v>
      </c>
      <c r="B136" s="85"/>
      <c r="C136" s="86"/>
      <c r="D136" s="75"/>
      <c r="E136" s="76"/>
      <c r="F136" s="77"/>
      <c r="G136" s="78"/>
      <c r="H136" s="79"/>
      <c r="I136" s="45">
        <f t="shared" si="15"/>
        <v>3625</v>
      </c>
      <c r="J136" s="158"/>
      <c r="K136" s="159"/>
      <c r="L136" s="160">
        <f t="shared" si="16"/>
        <v>10884</v>
      </c>
      <c r="M136" s="46">
        <f t="shared" si="17"/>
        <v>131</v>
      </c>
      <c r="N136" s="43" t="str">
        <f>IF(AND(E136='Povolené hodnoty'!$B$4,F136=2),G136+J136,"")</f>
        <v/>
      </c>
      <c r="O136" s="45" t="str">
        <f>IF(AND(E136='Povolené hodnoty'!$B$4,F136=1),G136+J136,"")</f>
        <v/>
      </c>
      <c r="P136" s="43" t="str">
        <f>IF(AND(E136='Povolené hodnoty'!$B$4,F136=10),H136+K136,"")</f>
        <v/>
      </c>
      <c r="Q136" s="45" t="str">
        <f>IF(AND(E136='Povolené hodnoty'!$B$4,F136=9),H136+K136,"")</f>
        <v/>
      </c>
      <c r="R136" s="43" t="str">
        <f>IF(AND(E136&lt;&gt;'Povolené hodnoty'!$B$4,F136=2),G136+J136,"")</f>
        <v/>
      </c>
      <c r="S136" s="44" t="str">
        <f>IF(AND(E136&lt;&gt;'Povolené hodnoty'!$B$4,F136=3),G136+J136,"")</f>
        <v/>
      </c>
      <c r="T136" s="44" t="str">
        <f>IF(AND(E136&lt;&gt;'Povolené hodnoty'!$B$4,F136=4),G136+J136,"")</f>
        <v/>
      </c>
      <c r="U136" s="44" t="str">
        <f>IF(AND(E136&lt;&gt;'Povolené hodnoty'!$B$4,F136="5a"),G136-H136+J136-K136,"")</f>
        <v/>
      </c>
      <c r="V136" s="44" t="str">
        <f>IF(AND(E136&lt;&gt;'Povolené hodnoty'!$B$4,F136="5b"),G136-H136+J136-K136,"")</f>
        <v/>
      </c>
      <c r="W136" s="44" t="str">
        <f>IF(AND(E136&lt;&gt;'Povolené hodnoty'!$B$4,F136=6),G136+J136,"")</f>
        <v/>
      </c>
      <c r="X136" s="45" t="str">
        <f>IF(AND(E136&lt;&gt;'Povolené hodnoty'!$B$4,F136=7),G136+J136,"")</f>
        <v/>
      </c>
      <c r="Y136" s="43" t="str">
        <f>IF(AND(E136&lt;&gt;'Povolené hodnoty'!$B$4,F136=10),H136+K136,"")</f>
        <v/>
      </c>
      <c r="Z136" s="44" t="str">
        <f>IF(AND(E136&lt;&gt;'Povolené hodnoty'!$B$4,F136=11),H136+K136,"")</f>
        <v/>
      </c>
      <c r="AA136" s="44" t="str">
        <f>IF(AND(E136&lt;&gt;'Povolené hodnoty'!$B$4,F136=12),H136+K136,"")</f>
        <v/>
      </c>
      <c r="AB136" s="45" t="str">
        <f>IF(AND(E136&lt;&gt;'Povolené hodnoty'!$B$4,F136=13),H136+K136,"")</f>
        <v/>
      </c>
      <c r="AD136" s="19" t="b">
        <f t="shared" si="18"/>
        <v>0</v>
      </c>
      <c r="AE136" s="19" t="b">
        <f t="shared" si="19"/>
        <v>0</v>
      </c>
      <c r="AF136" s="19" t="b">
        <f>AND(E136&lt;&gt;'Povolené hodnoty'!$B$6,OR(SUM(G136,J136)&lt;&gt;SUM(N136:O136,R136:X136),SUM(H136,K136)&lt;&gt;SUM(P136:Q136,Y136:AB136),COUNT(G136:H136,J136:K136)&lt;&gt;COUNT(N136:AB136)))</f>
        <v>0</v>
      </c>
      <c r="AG136" s="19" t="b">
        <f>AND(E136='Povolené hodnoty'!$B$6,$AG$5)</f>
        <v>0</v>
      </c>
    </row>
    <row r="137" spans="1:33" x14ac:dyDescent="0.2">
      <c r="A137" s="81">
        <f t="shared" si="20"/>
        <v>132</v>
      </c>
      <c r="B137" s="85"/>
      <c r="C137" s="86"/>
      <c r="D137" s="75"/>
      <c r="E137" s="76"/>
      <c r="F137" s="77"/>
      <c r="G137" s="78"/>
      <c r="H137" s="79"/>
      <c r="I137" s="45">
        <f t="shared" si="15"/>
        <v>3625</v>
      </c>
      <c r="J137" s="158"/>
      <c r="K137" s="159"/>
      <c r="L137" s="160">
        <f t="shared" si="16"/>
        <v>10884</v>
      </c>
      <c r="M137" s="46">
        <f t="shared" si="17"/>
        <v>132</v>
      </c>
      <c r="N137" s="43" t="str">
        <f>IF(AND(E137='Povolené hodnoty'!$B$4,F137=2),G137+J137,"")</f>
        <v/>
      </c>
      <c r="O137" s="45" t="str">
        <f>IF(AND(E137='Povolené hodnoty'!$B$4,F137=1),G137+J137,"")</f>
        <v/>
      </c>
      <c r="P137" s="43" t="str">
        <f>IF(AND(E137='Povolené hodnoty'!$B$4,F137=10),H137+K137,"")</f>
        <v/>
      </c>
      <c r="Q137" s="45" t="str">
        <f>IF(AND(E137='Povolené hodnoty'!$B$4,F137=9),H137+K137,"")</f>
        <v/>
      </c>
      <c r="R137" s="43" t="str">
        <f>IF(AND(E137&lt;&gt;'Povolené hodnoty'!$B$4,F137=2),G137+J137,"")</f>
        <v/>
      </c>
      <c r="S137" s="44" t="str">
        <f>IF(AND(E137&lt;&gt;'Povolené hodnoty'!$B$4,F137=3),G137+J137,"")</f>
        <v/>
      </c>
      <c r="T137" s="44" t="str">
        <f>IF(AND(E137&lt;&gt;'Povolené hodnoty'!$B$4,F137=4),G137+J137,"")</f>
        <v/>
      </c>
      <c r="U137" s="44" t="str">
        <f>IF(AND(E137&lt;&gt;'Povolené hodnoty'!$B$4,F137="5a"),G137-H137+J137-K137,"")</f>
        <v/>
      </c>
      <c r="V137" s="44" t="str">
        <f>IF(AND(E137&lt;&gt;'Povolené hodnoty'!$B$4,F137="5b"),G137-H137+J137-K137,"")</f>
        <v/>
      </c>
      <c r="W137" s="44" t="str">
        <f>IF(AND(E137&lt;&gt;'Povolené hodnoty'!$B$4,F137=6),G137+J137,"")</f>
        <v/>
      </c>
      <c r="X137" s="45" t="str">
        <f>IF(AND(E137&lt;&gt;'Povolené hodnoty'!$B$4,F137=7),G137+J137,"")</f>
        <v/>
      </c>
      <c r="Y137" s="43" t="str">
        <f>IF(AND(E137&lt;&gt;'Povolené hodnoty'!$B$4,F137=10),H137+K137,"")</f>
        <v/>
      </c>
      <c r="Z137" s="44" t="str">
        <f>IF(AND(E137&lt;&gt;'Povolené hodnoty'!$B$4,F137=11),H137+K137,"")</f>
        <v/>
      </c>
      <c r="AA137" s="44" t="str">
        <f>IF(AND(E137&lt;&gt;'Povolené hodnoty'!$B$4,F137=12),H137+K137,"")</f>
        <v/>
      </c>
      <c r="AB137" s="45" t="str">
        <f>IF(AND(E137&lt;&gt;'Povolené hodnoty'!$B$4,F137=13),H137+K137,"")</f>
        <v/>
      </c>
      <c r="AD137" s="19" t="b">
        <f t="shared" si="18"/>
        <v>0</v>
      </c>
      <c r="AE137" s="19" t="b">
        <f t="shared" si="19"/>
        <v>0</v>
      </c>
      <c r="AF137" s="19" t="b">
        <f>AND(E137&lt;&gt;'Povolené hodnoty'!$B$6,OR(SUM(G137,J137)&lt;&gt;SUM(N137:O137,R137:X137),SUM(H137,K137)&lt;&gt;SUM(P137:Q137,Y137:AB137),COUNT(G137:H137,J137:K137)&lt;&gt;COUNT(N137:AB137)))</f>
        <v>0</v>
      </c>
      <c r="AG137" s="19" t="b">
        <f>AND(E137='Povolené hodnoty'!$B$6,$AG$5)</f>
        <v>0</v>
      </c>
    </row>
    <row r="138" spans="1:33" x14ac:dyDescent="0.2">
      <c r="A138" s="81">
        <f t="shared" si="20"/>
        <v>133</v>
      </c>
      <c r="B138" s="85"/>
      <c r="C138" s="86"/>
      <c r="D138" s="75"/>
      <c r="E138" s="76"/>
      <c r="F138" s="77"/>
      <c r="G138" s="78"/>
      <c r="H138" s="79"/>
      <c r="I138" s="45">
        <f t="shared" si="15"/>
        <v>3625</v>
      </c>
      <c r="J138" s="158"/>
      <c r="K138" s="159"/>
      <c r="L138" s="160">
        <f t="shared" si="16"/>
        <v>10884</v>
      </c>
      <c r="M138" s="46">
        <f t="shared" si="17"/>
        <v>133</v>
      </c>
      <c r="N138" s="43" t="str">
        <f>IF(AND(E138='Povolené hodnoty'!$B$4,F138=2),G138+J138,"")</f>
        <v/>
      </c>
      <c r="O138" s="45" t="str">
        <f>IF(AND(E138='Povolené hodnoty'!$B$4,F138=1),G138+J138,"")</f>
        <v/>
      </c>
      <c r="P138" s="43" t="str">
        <f>IF(AND(E138='Povolené hodnoty'!$B$4,F138=10),H138+K138,"")</f>
        <v/>
      </c>
      <c r="Q138" s="45" t="str">
        <f>IF(AND(E138='Povolené hodnoty'!$B$4,F138=9),H138+K138,"")</f>
        <v/>
      </c>
      <c r="R138" s="43" t="str">
        <f>IF(AND(E138&lt;&gt;'Povolené hodnoty'!$B$4,F138=2),G138+J138,"")</f>
        <v/>
      </c>
      <c r="S138" s="44" t="str">
        <f>IF(AND(E138&lt;&gt;'Povolené hodnoty'!$B$4,F138=3),G138+J138,"")</f>
        <v/>
      </c>
      <c r="T138" s="44" t="str">
        <f>IF(AND(E138&lt;&gt;'Povolené hodnoty'!$B$4,F138=4),G138+J138,"")</f>
        <v/>
      </c>
      <c r="U138" s="44" t="str">
        <f>IF(AND(E138&lt;&gt;'Povolené hodnoty'!$B$4,F138="5a"),G138-H138+J138-K138,"")</f>
        <v/>
      </c>
      <c r="V138" s="44" t="str">
        <f>IF(AND(E138&lt;&gt;'Povolené hodnoty'!$B$4,F138="5b"),G138-H138+J138-K138,"")</f>
        <v/>
      </c>
      <c r="W138" s="44" t="str">
        <f>IF(AND(E138&lt;&gt;'Povolené hodnoty'!$B$4,F138=6),G138+J138,"")</f>
        <v/>
      </c>
      <c r="X138" s="45" t="str">
        <f>IF(AND(E138&lt;&gt;'Povolené hodnoty'!$B$4,F138=7),G138+J138,"")</f>
        <v/>
      </c>
      <c r="Y138" s="43" t="str">
        <f>IF(AND(E138&lt;&gt;'Povolené hodnoty'!$B$4,F138=10),H138+K138,"")</f>
        <v/>
      </c>
      <c r="Z138" s="44" t="str">
        <f>IF(AND(E138&lt;&gt;'Povolené hodnoty'!$B$4,F138=11),H138+K138,"")</f>
        <v/>
      </c>
      <c r="AA138" s="44" t="str">
        <f>IF(AND(E138&lt;&gt;'Povolené hodnoty'!$B$4,F138=12),H138+K138,"")</f>
        <v/>
      </c>
      <c r="AB138" s="45" t="str">
        <f>IF(AND(E138&lt;&gt;'Povolené hodnoty'!$B$4,F138=13),H138+K138,"")</f>
        <v/>
      </c>
      <c r="AD138" s="19" t="b">
        <f t="shared" si="18"/>
        <v>0</v>
      </c>
      <c r="AE138" s="19" t="b">
        <f t="shared" si="19"/>
        <v>0</v>
      </c>
      <c r="AF138" s="19" t="b">
        <f>AND(E138&lt;&gt;'Povolené hodnoty'!$B$6,OR(SUM(G138,J138)&lt;&gt;SUM(N138:O138,R138:X138),SUM(H138,K138)&lt;&gt;SUM(P138:Q138,Y138:AB138),COUNT(G138:H138,J138:K138)&lt;&gt;COUNT(N138:AB138)))</f>
        <v>0</v>
      </c>
      <c r="AG138" s="19" t="b">
        <f>AND(E138='Povolené hodnoty'!$B$6,$AG$5)</f>
        <v>0</v>
      </c>
    </row>
    <row r="139" spans="1:33" x14ac:dyDescent="0.2">
      <c r="A139" s="81">
        <f t="shared" si="20"/>
        <v>134</v>
      </c>
      <c r="B139" s="85"/>
      <c r="C139" s="86"/>
      <c r="D139" s="75"/>
      <c r="E139" s="76"/>
      <c r="F139" s="77"/>
      <c r="G139" s="78"/>
      <c r="H139" s="79"/>
      <c r="I139" s="45">
        <f t="shared" si="15"/>
        <v>3625</v>
      </c>
      <c r="J139" s="158"/>
      <c r="K139" s="159"/>
      <c r="L139" s="160">
        <f t="shared" si="16"/>
        <v>10884</v>
      </c>
      <c r="M139" s="46">
        <f t="shared" si="17"/>
        <v>134</v>
      </c>
      <c r="N139" s="43" t="str">
        <f>IF(AND(E139='Povolené hodnoty'!$B$4,F139=2),G139+J139,"")</f>
        <v/>
      </c>
      <c r="O139" s="45" t="str">
        <f>IF(AND(E139='Povolené hodnoty'!$B$4,F139=1),G139+J139,"")</f>
        <v/>
      </c>
      <c r="P139" s="43" t="str">
        <f>IF(AND(E139='Povolené hodnoty'!$B$4,F139=10),H139+K139,"")</f>
        <v/>
      </c>
      <c r="Q139" s="45" t="str">
        <f>IF(AND(E139='Povolené hodnoty'!$B$4,F139=9),H139+K139,"")</f>
        <v/>
      </c>
      <c r="R139" s="43" t="str">
        <f>IF(AND(E139&lt;&gt;'Povolené hodnoty'!$B$4,F139=2),G139+J139,"")</f>
        <v/>
      </c>
      <c r="S139" s="44" t="str">
        <f>IF(AND(E139&lt;&gt;'Povolené hodnoty'!$B$4,F139=3),G139+J139,"")</f>
        <v/>
      </c>
      <c r="T139" s="44" t="str">
        <f>IF(AND(E139&lt;&gt;'Povolené hodnoty'!$B$4,F139=4),G139+J139,"")</f>
        <v/>
      </c>
      <c r="U139" s="44" t="str">
        <f>IF(AND(E139&lt;&gt;'Povolené hodnoty'!$B$4,F139="5a"),G139-H139+J139-K139,"")</f>
        <v/>
      </c>
      <c r="V139" s="44" t="str">
        <f>IF(AND(E139&lt;&gt;'Povolené hodnoty'!$B$4,F139="5b"),G139-H139+J139-K139,"")</f>
        <v/>
      </c>
      <c r="W139" s="44" t="str">
        <f>IF(AND(E139&lt;&gt;'Povolené hodnoty'!$B$4,F139=6),G139+J139,"")</f>
        <v/>
      </c>
      <c r="X139" s="45" t="str">
        <f>IF(AND(E139&lt;&gt;'Povolené hodnoty'!$B$4,F139=7),G139+J139,"")</f>
        <v/>
      </c>
      <c r="Y139" s="43" t="str">
        <f>IF(AND(E139&lt;&gt;'Povolené hodnoty'!$B$4,F139=10),H139+K139,"")</f>
        <v/>
      </c>
      <c r="Z139" s="44" t="str">
        <f>IF(AND(E139&lt;&gt;'Povolené hodnoty'!$B$4,F139=11),H139+K139,"")</f>
        <v/>
      </c>
      <c r="AA139" s="44" t="str">
        <f>IF(AND(E139&lt;&gt;'Povolené hodnoty'!$B$4,F139=12),H139+K139,"")</f>
        <v/>
      </c>
      <c r="AB139" s="45" t="str">
        <f>IF(AND(E139&lt;&gt;'Povolené hodnoty'!$B$4,F139=13),H139+K139,"")</f>
        <v/>
      </c>
      <c r="AD139" s="19" t="b">
        <f t="shared" si="18"/>
        <v>0</v>
      </c>
      <c r="AE139" s="19" t="b">
        <f t="shared" si="19"/>
        <v>0</v>
      </c>
      <c r="AF139" s="19" t="b">
        <f>AND(E139&lt;&gt;'Povolené hodnoty'!$B$6,OR(SUM(G139,J139)&lt;&gt;SUM(N139:O139,R139:X139),SUM(H139,K139)&lt;&gt;SUM(P139:Q139,Y139:AB139),COUNT(G139:H139,J139:K139)&lt;&gt;COUNT(N139:AB139)))</f>
        <v>0</v>
      </c>
      <c r="AG139" s="19" t="b">
        <f>AND(E139='Povolené hodnoty'!$B$6,$AG$5)</f>
        <v>0</v>
      </c>
    </row>
    <row r="140" spans="1:33" x14ac:dyDescent="0.2">
      <c r="A140" s="81">
        <f t="shared" si="20"/>
        <v>135</v>
      </c>
      <c r="B140" s="85"/>
      <c r="C140" s="86"/>
      <c r="D140" s="75"/>
      <c r="E140" s="76"/>
      <c r="F140" s="77"/>
      <c r="G140" s="78"/>
      <c r="H140" s="79"/>
      <c r="I140" s="45">
        <f t="shared" si="15"/>
        <v>3625</v>
      </c>
      <c r="J140" s="158"/>
      <c r="K140" s="159"/>
      <c r="L140" s="160">
        <f t="shared" si="16"/>
        <v>10884</v>
      </c>
      <c r="M140" s="46">
        <f t="shared" si="17"/>
        <v>135</v>
      </c>
      <c r="N140" s="43" t="str">
        <f>IF(AND(E140='Povolené hodnoty'!$B$4,F140=2),G140+J140,"")</f>
        <v/>
      </c>
      <c r="O140" s="45" t="str">
        <f>IF(AND(E140='Povolené hodnoty'!$B$4,F140=1),G140+J140,"")</f>
        <v/>
      </c>
      <c r="P140" s="43" t="str">
        <f>IF(AND(E140='Povolené hodnoty'!$B$4,F140=10),H140+K140,"")</f>
        <v/>
      </c>
      <c r="Q140" s="45" t="str">
        <f>IF(AND(E140='Povolené hodnoty'!$B$4,F140=9),H140+K140,"")</f>
        <v/>
      </c>
      <c r="R140" s="43" t="str">
        <f>IF(AND(E140&lt;&gt;'Povolené hodnoty'!$B$4,F140=2),G140+J140,"")</f>
        <v/>
      </c>
      <c r="S140" s="44" t="str">
        <f>IF(AND(E140&lt;&gt;'Povolené hodnoty'!$B$4,F140=3),G140+J140,"")</f>
        <v/>
      </c>
      <c r="T140" s="44" t="str">
        <f>IF(AND(E140&lt;&gt;'Povolené hodnoty'!$B$4,F140=4),G140+J140,"")</f>
        <v/>
      </c>
      <c r="U140" s="44" t="str">
        <f>IF(AND(E140&lt;&gt;'Povolené hodnoty'!$B$4,F140="5a"),G140-H140+J140-K140,"")</f>
        <v/>
      </c>
      <c r="V140" s="44" t="str">
        <f>IF(AND(E140&lt;&gt;'Povolené hodnoty'!$B$4,F140="5b"),G140-H140+J140-K140,"")</f>
        <v/>
      </c>
      <c r="W140" s="44" t="str">
        <f>IF(AND(E140&lt;&gt;'Povolené hodnoty'!$B$4,F140=6),G140+J140,"")</f>
        <v/>
      </c>
      <c r="X140" s="45" t="str">
        <f>IF(AND(E140&lt;&gt;'Povolené hodnoty'!$B$4,F140=7),G140+J140,"")</f>
        <v/>
      </c>
      <c r="Y140" s="43" t="str">
        <f>IF(AND(E140&lt;&gt;'Povolené hodnoty'!$B$4,F140=10),H140+K140,"")</f>
        <v/>
      </c>
      <c r="Z140" s="44" t="str">
        <f>IF(AND(E140&lt;&gt;'Povolené hodnoty'!$B$4,F140=11),H140+K140,"")</f>
        <v/>
      </c>
      <c r="AA140" s="44" t="str">
        <f>IF(AND(E140&lt;&gt;'Povolené hodnoty'!$B$4,F140=12),H140+K140,"")</f>
        <v/>
      </c>
      <c r="AB140" s="45" t="str">
        <f>IF(AND(E140&lt;&gt;'Povolené hodnoty'!$B$4,F140=13),H140+K140,"")</f>
        <v/>
      </c>
      <c r="AD140" s="19" t="b">
        <f t="shared" si="18"/>
        <v>0</v>
      </c>
      <c r="AE140" s="19" t="b">
        <f t="shared" si="19"/>
        <v>0</v>
      </c>
      <c r="AF140" s="19" t="b">
        <f>AND(E140&lt;&gt;'Povolené hodnoty'!$B$6,OR(SUM(G140,J140)&lt;&gt;SUM(N140:O140,R140:X140),SUM(H140,K140)&lt;&gt;SUM(P140:Q140,Y140:AB140),COUNT(G140:H140,J140:K140)&lt;&gt;COUNT(N140:AB140)))</f>
        <v>0</v>
      </c>
      <c r="AG140" s="19" t="b">
        <f>AND(E140='Povolené hodnoty'!$B$6,$AG$5)</f>
        <v>0</v>
      </c>
    </row>
    <row r="141" spans="1:33" x14ac:dyDescent="0.2">
      <c r="A141" s="81">
        <f t="shared" si="20"/>
        <v>136</v>
      </c>
      <c r="B141" s="85"/>
      <c r="C141" s="86"/>
      <c r="D141" s="75"/>
      <c r="E141" s="76"/>
      <c r="F141" s="77"/>
      <c r="G141" s="78"/>
      <c r="H141" s="79"/>
      <c r="I141" s="45">
        <f t="shared" si="15"/>
        <v>3625</v>
      </c>
      <c r="J141" s="158"/>
      <c r="K141" s="159"/>
      <c r="L141" s="160">
        <f t="shared" si="16"/>
        <v>10884</v>
      </c>
      <c r="M141" s="46">
        <f t="shared" si="17"/>
        <v>136</v>
      </c>
      <c r="N141" s="43" t="str">
        <f>IF(AND(E141='Povolené hodnoty'!$B$4,F141=2),G141+J141,"")</f>
        <v/>
      </c>
      <c r="O141" s="45" t="str">
        <f>IF(AND(E141='Povolené hodnoty'!$B$4,F141=1),G141+J141,"")</f>
        <v/>
      </c>
      <c r="P141" s="43" t="str">
        <f>IF(AND(E141='Povolené hodnoty'!$B$4,F141=10),H141+K141,"")</f>
        <v/>
      </c>
      <c r="Q141" s="45" t="str">
        <f>IF(AND(E141='Povolené hodnoty'!$B$4,F141=9),H141+K141,"")</f>
        <v/>
      </c>
      <c r="R141" s="43" t="str">
        <f>IF(AND(E141&lt;&gt;'Povolené hodnoty'!$B$4,F141=2),G141+J141,"")</f>
        <v/>
      </c>
      <c r="S141" s="44" t="str">
        <f>IF(AND(E141&lt;&gt;'Povolené hodnoty'!$B$4,F141=3),G141+J141,"")</f>
        <v/>
      </c>
      <c r="T141" s="44" t="str">
        <f>IF(AND(E141&lt;&gt;'Povolené hodnoty'!$B$4,F141=4),G141+J141,"")</f>
        <v/>
      </c>
      <c r="U141" s="44" t="str">
        <f>IF(AND(E141&lt;&gt;'Povolené hodnoty'!$B$4,F141="5a"),G141-H141+J141-K141,"")</f>
        <v/>
      </c>
      <c r="V141" s="44" t="str">
        <f>IF(AND(E141&lt;&gt;'Povolené hodnoty'!$B$4,F141="5b"),G141-H141+J141-K141,"")</f>
        <v/>
      </c>
      <c r="W141" s="44" t="str">
        <f>IF(AND(E141&lt;&gt;'Povolené hodnoty'!$B$4,F141=6),G141+J141,"")</f>
        <v/>
      </c>
      <c r="X141" s="45" t="str">
        <f>IF(AND(E141&lt;&gt;'Povolené hodnoty'!$B$4,F141=7),G141+J141,"")</f>
        <v/>
      </c>
      <c r="Y141" s="43" t="str">
        <f>IF(AND(E141&lt;&gt;'Povolené hodnoty'!$B$4,F141=10),H141+K141,"")</f>
        <v/>
      </c>
      <c r="Z141" s="44" t="str">
        <f>IF(AND(E141&lt;&gt;'Povolené hodnoty'!$B$4,F141=11),H141+K141,"")</f>
        <v/>
      </c>
      <c r="AA141" s="44" t="str">
        <f>IF(AND(E141&lt;&gt;'Povolené hodnoty'!$B$4,F141=12),H141+K141,"")</f>
        <v/>
      </c>
      <c r="AB141" s="45" t="str">
        <f>IF(AND(E141&lt;&gt;'Povolené hodnoty'!$B$4,F141=13),H141+K141,"")</f>
        <v/>
      </c>
      <c r="AD141" s="19" t="b">
        <f t="shared" si="18"/>
        <v>0</v>
      </c>
      <c r="AE141" s="19" t="b">
        <f t="shared" si="19"/>
        <v>0</v>
      </c>
      <c r="AF141" s="19" t="b">
        <f>AND(E141&lt;&gt;'Povolené hodnoty'!$B$6,OR(SUM(G141,J141)&lt;&gt;SUM(N141:O141,R141:X141),SUM(H141,K141)&lt;&gt;SUM(P141:Q141,Y141:AB141),COUNT(G141:H141,J141:K141)&lt;&gt;COUNT(N141:AB141)))</f>
        <v>0</v>
      </c>
      <c r="AG141" s="19" t="b">
        <f>AND(E141='Povolené hodnoty'!$B$6,$AG$5)</f>
        <v>0</v>
      </c>
    </row>
    <row r="142" spans="1:33" x14ac:dyDescent="0.2">
      <c r="A142" s="81">
        <f t="shared" si="20"/>
        <v>137</v>
      </c>
      <c r="B142" s="85"/>
      <c r="C142" s="86"/>
      <c r="D142" s="75"/>
      <c r="E142" s="76"/>
      <c r="F142" s="77"/>
      <c r="G142" s="78"/>
      <c r="H142" s="79"/>
      <c r="I142" s="45">
        <f t="shared" si="15"/>
        <v>3625</v>
      </c>
      <c r="J142" s="158"/>
      <c r="K142" s="159"/>
      <c r="L142" s="160">
        <f t="shared" si="16"/>
        <v>10884</v>
      </c>
      <c r="M142" s="46">
        <f t="shared" si="17"/>
        <v>137</v>
      </c>
      <c r="N142" s="43" t="str">
        <f>IF(AND(E142='Povolené hodnoty'!$B$4,F142=2),G142+J142,"")</f>
        <v/>
      </c>
      <c r="O142" s="45" t="str">
        <f>IF(AND(E142='Povolené hodnoty'!$B$4,F142=1),G142+J142,"")</f>
        <v/>
      </c>
      <c r="P142" s="43" t="str">
        <f>IF(AND(E142='Povolené hodnoty'!$B$4,F142=10),H142+K142,"")</f>
        <v/>
      </c>
      <c r="Q142" s="45" t="str">
        <f>IF(AND(E142='Povolené hodnoty'!$B$4,F142=9),H142+K142,"")</f>
        <v/>
      </c>
      <c r="R142" s="43" t="str">
        <f>IF(AND(E142&lt;&gt;'Povolené hodnoty'!$B$4,F142=2),G142+J142,"")</f>
        <v/>
      </c>
      <c r="S142" s="44" t="str">
        <f>IF(AND(E142&lt;&gt;'Povolené hodnoty'!$B$4,F142=3),G142+J142,"")</f>
        <v/>
      </c>
      <c r="T142" s="44" t="str">
        <f>IF(AND(E142&lt;&gt;'Povolené hodnoty'!$B$4,F142=4),G142+J142,"")</f>
        <v/>
      </c>
      <c r="U142" s="44" t="str">
        <f>IF(AND(E142&lt;&gt;'Povolené hodnoty'!$B$4,F142="5a"),G142-H142+J142-K142,"")</f>
        <v/>
      </c>
      <c r="V142" s="44" t="str">
        <f>IF(AND(E142&lt;&gt;'Povolené hodnoty'!$B$4,F142="5b"),G142-H142+J142-K142,"")</f>
        <v/>
      </c>
      <c r="W142" s="44" t="str">
        <f>IF(AND(E142&lt;&gt;'Povolené hodnoty'!$B$4,F142=6),G142+J142,"")</f>
        <v/>
      </c>
      <c r="X142" s="45" t="str">
        <f>IF(AND(E142&lt;&gt;'Povolené hodnoty'!$B$4,F142=7),G142+J142,"")</f>
        <v/>
      </c>
      <c r="Y142" s="43" t="str">
        <f>IF(AND(E142&lt;&gt;'Povolené hodnoty'!$B$4,F142=10),H142+K142,"")</f>
        <v/>
      </c>
      <c r="Z142" s="44" t="str">
        <f>IF(AND(E142&lt;&gt;'Povolené hodnoty'!$B$4,F142=11),H142+K142,"")</f>
        <v/>
      </c>
      <c r="AA142" s="44" t="str">
        <f>IF(AND(E142&lt;&gt;'Povolené hodnoty'!$B$4,F142=12),H142+K142,"")</f>
        <v/>
      </c>
      <c r="AB142" s="45" t="str">
        <f>IF(AND(E142&lt;&gt;'Povolené hodnoty'!$B$4,F142=13),H142+K142,"")</f>
        <v/>
      </c>
      <c r="AD142" s="19" t="b">
        <f t="shared" si="18"/>
        <v>0</v>
      </c>
      <c r="AE142" s="19" t="b">
        <f t="shared" si="19"/>
        <v>0</v>
      </c>
      <c r="AF142" s="19" t="b">
        <f>AND(E142&lt;&gt;'Povolené hodnoty'!$B$6,OR(SUM(G142,J142)&lt;&gt;SUM(N142:O142,R142:X142),SUM(H142,K142)&lt;&gt;SUM(P142:Q142,Y142:AB142),COUNT(G142:H142,J142:K142)&lt;&gt;COUNT(N142:AB142)))</f>
        <v>0</v>
      </c>
      <c r="AG142" s="19" t="b">
        <f>AND(E142='Povolené hodnoty'!$B$6,$AG$5)</f>
        <v>0</v>
      </c>
    </row>
    <row r="143" spans="1:33" x14ac:dyDescent="0.2">
      <c r="A143" s="81">
        <f t="shared" si="20"/>
        <v>138</v>
      </c>
      <c r="B143" s="85"/>
      <c r="C143" s="86"/>
      <c r="D143" s="75"/>
      <c r="E143" s="76"/>
      <c r="F143" s="77"/>
      <c r="G143" s="78"/>
      <c r="H143" s="79"/>
      <c r="I143" s="45">
        <f t="shared" si="15"/>
        <v>3625</v>
      </c>
      <c r="J143" s="158"/>
      <c r="K143" s="159"/>
      <c r="L143" s="160">
        <f t="shared" si="16"/>
        <v>10884</v>
      </c>
      <c r="M143" s="46">
        <f t="shared" si="17"/>
        <v>138</v>
      </c>
      <c r="N143" s="43" t="str">
        <f>IF(AND(E143='Povolené hodnoty'!$B$4,F143=2),G143+J143,"")</f>
        <v/>
      </c>
      <c r="O143" s="45" t="str">
        <f>IF(AND(E143='Povolené hodnoty'!$B$4,F143=1),G143+J143,"")</f>
        <v/>
      </c>
      <c r="P143" s="43" t="str">
        <f>IF(AND(E143='Povolené hodnoty'!$B$4,F143=10),H143+K143,"")</f>
        <v/>
      </c>
      <c r="Q143" s="45" t="str">
        <f>IF(AND(E143='Povolené hodnoty'!$B$4,F143=9),H143+K143,"")</f>
        <v/>
      </c>
      <c r="R143" s="43" t="str">
        <f>IF(AND(E143&lt;&gt;'Povolené hodnoty'!$B$4,F143=2),G143+J143,"")</f>
        <v/>
      </c>
      <c r="S143" s="44" t="str">
        <f>IF(AND(E143&lt;&gt;'Povolené hodnoty'!$B$4,F143=3),G143+J143,"")</f>
        <v/>
      </c>
      <c r="T143" s="44" t="str">
        <f>IF(AND(E143&lt;&gt;'Povolené hodnoty'!$B$4,F143=4),G143+J143,"")</f>
        <v/>
      </c>
      <c r="U143" s="44" t="str">
        <f>IF(AND(E143&lt;&gt;'Povolené hodnoty'!$B$4,F143="5a"),G143-H143+J143-K143,"")</f>
        <v/>
      </c>
      <c r="V143" s="44" t="str">
        <f>IF(AND(E143&lt;&gt;'Povolené hodnoty'!$B$4,F143="5b"),G143-H143+J143-K143,"")</f>
        <v/>
      </c>
      <c r="W143" s="44" t="str">
        <f>IF(AND(E143&lt;&gt;'Povolené hodnoty'!$B$4,F143=6),G143+J143,"")</f>
        <v/>
      </c>
      <c r="X143" s="45" t="str">
        <f>IF(AND(E143&lt;&gt;'Povolené hodnoty'!$B$4,F143=7),G143+J143,"")</f>
        <v/>
      </c>
      <c r="Y143" s="43" t="str">
        <f>IF(AND(E143&lt;&gt;'Povolené hodnoty'!$B$4,F143=10),H143+K143,"")</f>
        <v/>
      </c>
      <c r="Z143" s="44" t="str">
        <f>IF(AND(E143&lt;&gt;'Povolené hodnoty'!$B$4,F143=11),H143+K143,"")</f>
        <v/>
      </c>
      <c r="AA143" s="44" t="str">
        <f>IF(AND(E143&lt;&gt;'Povolené hodnoty'!$B$4,F143=12),H143+K143,"")</f>
        <v/>
      </c>
      <c r="AB143" s="45" t="str">
        <f>IF(AND(E143&lt;&gt;'Povolené hodnoty'!$B$4,F143=13),H143+K143,"")</f>
        <v/>
      </c>
      <c r="AD143" s="19" t="b">
        <f t="shared" si="18"/>
        <v>0</v>
      </c>
      <c r="AE143" s="19" t="b">
        <f t="shared" si="19"/>
        <v>0</v>
      </c>
      <c r="AF143" s="19" t="b">
        <f>AND(E143&lt;&gt;'Povolené hodnoty'!$B$6,OR(SUM(G143,J143)&lt;&gt;SUM(N143:O143,R143:X143),SUM(H143,K143)&lt;&gt;SUM(P143:Q143,Y143:AB143),COUNT(G143:H143,J143:K143)&lt;&gt;COUNT(N143:AB143)))</f>
        <v>0</v>
      </c>
      <c r="AG143" s="19" t="b">
        <f>AND(E143='Povolené hodnoty'!$B$6,$AG$5)</f>
        <v>0</v>
      </c>
    </row>
    <row r="144" spans="1:33" x14ac:dyDescent="0.2">
      <c r="A144" s="81">
        <f t="shared" si="20"/>
        <v>139</v>
      </c>
      <c r="B144" s="85"/>
      <c r="C144" s="86"/>
      <c r="D144" s="75"/>
      <c r="E144" s="76"/>
      <c r="F144" s="77"/>
      <c r="G144" s="78"/>
      <c r="H144" s="79"/>
      <c r="I144" s="45">
        <f t="shared" si="15"/>
        <v>3625</v>
      </c>
      <c r="J144" s="158"/>
      <c r="K144" s="159"/>
      <c r="L144" s="160">
        <f t="shared" si="16"/>
        <v>10884</v>
      </c>
      <c r="M144" s="46">
        <f t="shared" si="17"/>
        <v>139</v>
      </c>
      <c r="N144" s="43" t="str">
        <f>IF(AND(E144='Povolené hodnoty'!$B$4,F144=2),G144+J144,"")</f>
        <v/>
      </c>
      <c r="O144" s="45" t="str">
        <f>IF(AND(E144='Povolené hodnoty'!$B$4,F144=1),G144+J144,"")</f>
        <v/>
      </c>
      <c r="P144" s="43" t="str">
        <f>IF(AND(E144='Povolené hodnoty'!$B$4,F144=10),H144+K144,"")</f>
        <v/>
      </c>
      <c r="Q144" s="45" t="str">
        <f>IF(AND(E144='Povolené hodnoty'!$B$4,F144=9),H144+K144,"")</f>
        <v/>
      </c>
      <c r="R144" s="43" t="str">
        <f>IF(AND(E144&lt;&gt;'Povolené hodnoty'!$B$4,F144=2),G144+J144,"")</f>
        <v/>
      </c>
      <c r="S144" s="44" t="str">
        <f>IF(AND(E144&lt;&gt;'Povolené hodnoty'!$B$4,F144=3),G144+J144,"")</f>
        <v/>
      </c>
      <c r="T144" s="44" t="str">
        <f>IF(AND(E144&lt;&gt;'Povolené hodnoty'!$B$4,F144=4),G144+J144,"")</f>
        <v/>
      </c>
      <c r="U144" s="44" t="str">
        <f>IF(AND(E144&lt;&gt;'Povolené hodnoty'!$B$4,F144="5a"),G144-H144+J144-K144,"")</f>
        <v/>
      </c>
      <c r="V144" s="44" t="str">
        <f>IF(AND(E144&lt;&gt;'Povolené hodnoty'!$B$4,F144="5b"),G144-H144+J144-K144,"")</f>
        <v/>
      </c>
      <c r="W144" s="44" t="str">
        <f>IF(AND(E144&lt;&gt;'Povolené hodnoty'!$B$4,F144=6),G144+J144,"")</f>
        <v/>
      </c>
      <c r="X144" s="45" t="str">
        <f>IF(AND(E144&lt;&gt;'Povolené hodnoty'!$B$4,F144=7),G144+J144,"")</f>
        <v/>
      </c>
      <c r="Y144" s="43" t="str">
        <f>IF(AND(E144&lt;&gt;'Povolené hodnoty'!$B$4,F144=10),H144+K144,"")</f>
        <v/>
      </c>
      <c r="Z144" s="44" t="str">
        <f>IF(AND(E144&lt;&gt;'Povolené hodnoty'!$B$4,F144=11),H144+K144,"")</f>
        <v/>
      </c>
      <c r="AA144" s="44" t="str">
        <f>IF(AND(E144&lt;&gt;'Povolené hodnoty'!$B$4,F144=12),H144+K144,"")</f>
        <v/>
      </c>
      <c r="AB144" s="45" t="str">
        <f>IF(AND(E144&lt;&gt;'Povolené hodnoty'!$B$4,F144=13),H144+K144,"")</f>
        <v/>
      </c>
      <c r="AD144" s="19" t="b">
        <f t="shared" si="18"/>
        <v>0</v>
      </c>
      <c r="AE144" s="19" t="b">
        <f t="shared" si="19"/>
        <v>0</v>
      </c>
      <c r="AF144" s="19" t="b">
        <f>AND(E144&lt;&gt;'Povolené hodnoty'!$B$6,OR(SUM(G144,J144)&lt;&gt;SUM(N144:O144,R144:X144),SUM(H144,K144)&lt;&gt;SUM(P144:Q144,Y144:AB144),COUNT(G144:H144,J144:K144)&lt;&gt;COUNT(N144:AB144)))</f>
        <v>0</v>
      </c>
      <c r="AG144" s="19" t="b">
        <f>AND(E144='Povolené hodnoty'!$B$6,$AG$5)</f>
        <v>0</v>
      </c>
    </row>
    <row r="145" spans="1:33" x14ac:dyDescent="0.2">
      <c r="A145" s="81">
        <f t="shared" si="20"/>
        <v>140</v>
      </c>
      <c r="B145" s="85"/>
      <c r="C145" s="86"/>
      <c r="D145" s="75"/>
      <c r="E145" s="76"/>
      <c r="F145" s="77"/>
      <c r="G145" s="78"/>
      <c r="H145" s="79"/>
      <c r="I145" s="45">
        <f t="shared" si="15"/>
        <v>3625</v>
      </c>
      <c r="J145" s="158"/>
      <c r="K145" s="159"/>
      <c r="L145" s="160">
        <f t="shared" si="16"/>
        <v>10884</v>
      </c>
      <c r="M145" s="46">
        <f t="shared" si="17"/>
        <v>140</v>
      </c>
      <c r="N145" s="43" t="str">
        <f>IF(AND(E145='Povolené hodnoty'!$B$4,F145=2),G145+J145,"")</f>
        <v/>
      </c>
      <c r="O145" s="45" t="str">
        <f>IF(AND(E145='Povolené hodnoty'!$B$4,F145=1),G145+J145,"")</f>
        <v/>
      </c>
      <c r="P145" s="43" t="str">
        <f>IF(AND(E145='Povolené hodnoty'!$B$4,F145=10),H145+K145,"")</f>
        <v/>
      </c>
      <c r="Q145" s="45" t="str">
        <f>IF(AND(E145='Povolené hodnoty'!$B$4,F145=9),H145+K145,"")</f>
        <v/>
      </c>
      <c r="R145" s="43" t="str">
        <f>IF(AND(E145&lt;&gt;'Povolené hodnoty'!$B$4,F145=2),G145+J145,"")</f>
        <v/>
      </c>
      <c r="S145" s="44" t="str">
        <f>IF(AND(E145&lt;&gt;'Povolené hodnoty'!$B$4,F145=3),G145+J145,"")</f>
        <v/>
      </c>
      <c r="T145" s="44" t="str">
        <f>IF(AND(E145&lt;&gt;'Povolené hodnoty'!$B$4,F145=4),G145+J145,"")</f>
        <v/>
      </c>
      <c r="U145" s="44" t="str">
        <f>IF(AND(E145&lt;&gt;'Povolené hodnoty'!$B$4,F145="5a"),G145-H145+J145-K145,"")</f>
        <v/>
      </c>
      <c r="V145" s="44" t="str">
        <f>IF(AND(E145&lt;&gt;'Povolené hodnoty'!$B$4,F145="5b"),G145-H145+J145-K145,"")</f>
        <v/>
      </c>
      <c r="W145" s="44" t="str">
        <f>IF(AND(E145&lt;&gt;'Povolené hodnoty'!$B$4,F145=6),G145+J145,"")</f>
        <v/>
      </c>
      <c r="X145" s="45" t="str">
        <f>IF(AND(E145&lt;&gt;'Povolené hodnoty'!$B$4,F145=7),G145+J145,"")</f>
        <v/>
      </c>
      <c r="Y145" s="43" t="str">
        <f>IF(AND(E145&lt;&gt;'Povolené hodnoty'!$B$4,F145=10),H145+K145,"")</f>
        <v/>
      </c>
      <c r="Z145" s="44" t="str">
        <f>IF(AND(E145&lt;&gt;'Povolené hodnoty'!$B$4,F145=11),H145+K145,"")</f>
        <v/>
      </c>
      <c r="AA145" s="44" t="str">
        <f>IF(AND(E145&lt;&gt;'Povolené hodnoty'!$B$4,F145=12),H145+K145,"")</f>
        <v/>
      </c>
      <c r="AB145" s="45" t="str">
        <f>IF(AND(E145&lt;&gt;'Povolené hodnoty'!$B$4,F145=13),H145+K145,"")</f>
        <v/>
      </c>
      <c r="AD145" s="19" t="b">
        <f t="shared" si="18"/>
        <v>0</v>
      </c>
      <c r="AE145" s="19" t="b">
        <f t="shared" si="19"/>
        <v>0</v>
      </c>
      <c r="AF145" s="19" t="b">
        <f>AND(E145&lt;&gt;'Povolené hodnoty'!$B$6,OR(SUM(G145,J145)&lt;&gt;SUM(N145:O145,R145:X145),SUM(H145,K145)&lt;&gt;SUM(P145:Q145,Y145:AB145),COUNT(G145:H145,J145:K145)&lt;&gt;COUNT(N145:AB145)))</f>
        <v>0</v>
      </c>
      <c r="AG145" s="19" t="b">
        <f>AND(E145='Povolené hodnoty'!$B$6,$AG$5)</f>
        <v>0</v>
      </c>
    </row>
    <row r="146" spans="1:33" x14ac:dyDescent="0.2">
      <c r="A146" s="81">
        <f t="shared" si="20"/>
        <v>141</v>
      </c>
      <c r="B146" s="85"/>
      <c r="C146" s="86"/>
      <c r="D146" s="75"/>
      <c r="E146" s="76"/>
      <c r="F146" s="77"/>
      <c r="G146" s="78"/>
      <c r="H146" s="79"/>
      <c r="I146" s="45">
        <f t="shared" si="15"/>
        <v>3625</v>
      </c>
      <c r="J146" s="158"/>
      <c r="K146" s="159"/>
      <c r="L146" s="160">
        <f t="shared" si="16"/>
        <v>10884</v>
      </c>
      <c r="M146" s="46">
        <f t="shared" si="17"/>
        <v>141</v>
      </c>
      <c r="N146" s="43" t="str">
        <f>IF(AND(E146='Povolené hodnoty'!$B$4,F146=2),G146+J146,"")</f>
        <v/>
      </c>
      <c r="O146" s="45" t="str">
        <f>IF(AND(E146='Povolené hodnoty'!$B$4,F146=1),G146+J146,"")</f>
        <v/>
      </c>
      <c r="P146" s="43" t="str">
        <f>IF(AND(E146='Povolené hodnoty'!$B$4,F146=10),H146+K146,"")</f>
        <v/>
      </c>
      <c r="Q146" s="45" t="str">
        <f>IF(AND(E146='Povolené hodnoty'!$B$4,F146=9),H146+K146,"")</f>
        <v/>
      </c>
      <c r="R146" s="43" t="str">
        <f>IF(AND(E146&lt;&gt;'Povolené hodnoty'!$B$4,F146=2),G146+J146,"")</f>
        <v/>
      </c>
      <c r="S146" s="44" t="str">
        <f>IF(AND(E146&lt;&gt;'Povolené hodnoty'!$B$4,F146=3),G146+J146,"")</f>
        <v/>
      </c>
      <c r="T146" s="44" t="str">
        <f>IF(AND(E146&lt;&gt;'Povolené hodnoty'!$B$4,F146=4),G146+J146,"")</f>
        <v/>
      </c>
      <c r="U146" s="44" t="str">
        <f>IF(AND(E146&lt;&gt;'Povolené hodnoty'!$B$4,F146="5a"),G146-H146+J146-K146,"")</f>
        <v/>
      </c>
      <c r="V146" s="44" t="str">
        <f>IF(AND(E146&lt;&gt;'Povolené hodnoty'!$B$4,F146="5b"),G146-H146+J146-K146,"")</f>
        <v/>
      </c>
      <c r="W146" s="44" t="str">
        <f>IF(AND(E146&lt;&gt;'Povolené hodnoty'!$B$4,F146=6),G146+J146,"")</f>
        <v/>
      </c>
      <c r="X146" s="45" t="str">
        <f>IF(AND(E146&lt;&gt;'Povolené hodnoty'!$B$4,F146=7),G146+J146,"")</f>
        <v/>
      </c>
      <c r="Y146" s="43" t="str">
        <f>IF(AND(E146&lt;&gt;'Povolené hodnoty'!$B$4,F146=10),H146+K146,"")</f>
        <v/>
      </c>
      <c r="Z146" s="44" t="str">
        <f>IF(AND(E146&lt;&gt;'Povolené hodnoty'!$B$4,F146=11),H146+K146,"")</f>
        <v/>
      </c>
      <c r="AA146" s="44" t="str">
        <f>IF(AND(E146&lt;&gt;'Povolené hodnoty'!$B$4,F146=12),H146+K146,"")</f>
        <v/>
      </c>
      <c r="AB146" s="45" t="str">
        <f>IF(AND(E146&lt;&gt;'Povolené hodnoty'!$B$4,F146=13),H146+K146,"")</f>
        <v/>
      </c>
      <c r="AD146" s="19" t="b">
        <f t="shared" si="18"/>
        <v>0</v>
      </c>
      <c r="AE146" s="19" t="b">
        <f t="shared" si="19"/>
        <v>0</v>
      </c>
      <c r="AF146" s="19" t="b">
        <f>AND(E146&lt;&gt;'Povolené hodnoty'!$B$6,OR(SUM(G146,J146)&lt;&gt;SUM(N146:O146,R146:X146),SUM(H146,K146)&lt;&gt;SUM(P146:Q146,Y146:AB146),COUNT(G146:H146,J146:K146)&lt;&gt;COUNT(N146:AB146)))</f>
        <v>0</v>
      </c>
      <c r="AG146" s="19" t="b">
        <f>AND(E146='Povolené hodnoty'!$B$6,$AG$5)</f>
        <v>0</v>
      </c>
    </row>
    <row r="147" spans="1:33" x14ac:dyDescent="0.2">
      <c r="A147" s="81">
        <f t="shared" si="20"/>
        <v>142</v>
      </c>
      <c r="B147" s="85"/>
      <c r="C147" s="86"/>
      <c r="D147" s="75"/>
      <c r="E147" s="76"/>
      <c r="F147" s="77"/>
      <c r="G147" s="78"/>
      <c r="H147" s="79"/>
      <c r="I147" s="45">
        <f t="shared" si="15"/>
        <v>3625</v>
      </c>
      <c r="J147" s="158"/>
      <c r="K147" s="159"/>
      <c r="L147" s="160">
        <f t="shared" si="16"/>
        <v>10884</v>
      </c>
      <c r="M147" s="46">
        <f t="shared" si="17"/>
        <v>142</v>
      </c>
      <c r="N147" s="43" t="str">
        <f>IF(AND(E147='Povolené hodnoty'!$B$4,F147=2),G147+J147,"")</f>
        <v/>
      </c>
      <c r="O147" s="45" t="str">
        <f>IF(AND(E147='Povolené hodnoty'!$B$4,F147=1),G147+J147,"")</f>
        <v/>
      </c>
      <c r="P147" s="43" t="str">
        <f>IF(AND(E147='Povolené hodnoty'!$B$4,F147=10),H147+K147,"")</f>
        <v/>
      </c>
      <c r="Q147" s="45" t="str">
        <f>IF(AND(E147='Povolené hodnoty'!$B$4,F147=9),H147+K147,"")</f>
        <v/>
      </c>
      <c r="R147" s="43" t="str">
        <f>IF(AND(E147&lt;&gt;'Povolené hodnoty'!$B$4,F147=2),G147+J147,"")</f>
        <v/>
      </c>
      <c r="S147" s="44" t="str">
        <f>IF(AND(E147&lt;&gt;'Povolené hodnoty'!$B$4,F147=3),G147+J147,"")</f>
        <v/>
      </c>
      <c r="T147" s="44" t="str">
        <f>IF(AND(E147&lt;&gt;'Povolené hodnoty'!$B$4,F147=4),G147+J147,"")</f>
        <v/>
      </c>
      <c r="U147" s="44" t="str">
        <f>IF(AND(E147&lt;&gt;'Povolené hodnoty'!$B$4,F147="5a"),G147-H147+J147-K147,"")</f>
        <v/>
      </c>
      <c r="V147" s="44" t="str">
        <f>IF(AND(E147&lt;&gt;'Povolené hodnoty'!$B$4,F147="5b"),G147-H147+J147-K147,"")</f>
        <v/>
      </c>
      <c r="W147" s="44" t="str">
        <f>IF(AND(E147&lt;&gt;'Povolené hodnoty'!$B$4,F147=6),G147+J147,"")</f>
        <v/>
      </c>
      <c r="X147" s="45" t="str">
        <f>IF(AND(E147&lt;&gt;'Povolené hodnoty'!$B$4,F147=7),G147+J147,"")</f>
        <v/>
      </c>
      <c r="Y147" s="43" t="str">
        <f>IF(AND(E147&lt;&gt;'Povolené hodnoty'!$B$4,F147=10),H147+K147,"")</f>
        <v/>
      </c>
      <c r="Z147" s="44" t="str">
        <f>IF(AND(E147&lt;&gt;'Povolené hodnoty'!$B$4,F147=11),H147+K147,"")</f>
        <v/>
      </c>
      <c r="AA147" s="44" t="str">
        <f>IF(AND(E147&lt;&gt;'Povolené hodnoty'!$B$4,F147=12),H147+K147,"")</f>
        <v/>
      </c>
      <c r="AB147" s="45" t="str">
        <f>IF(AND(E147&lt;&gt;'Povolené hodnoty'!$B$4,F147=13),H147+K147,"")</f>
        <v/>
      </c>
      <c r="AD147" s="19" t="b">
        <f t="shared" si="18"/>
        <v>0</v>
      </c>
      <c r="AE147" s="19" t="b">
        <f t="shared" si="19"/>
        <v>0</v>
      </c>
      <c r="AF147" s="19" t="b">
        <f>AND(E147&lt;&gt;'Povolené hodnoty'!$B$6,OR(SUM(G147,J147)&lt;&gt;SUM(N147:O147,R147:X147),SUM(H147,K147)&lt;&gt;SUM(P147:Q147,Y147:AB147),COUNT(G147:H147,J147:K147)&lt;&gt;COUNT(N147:AB147)))</f>
        <v>0</v>
      </c>
      <c r="AG147" s="19" t="b">
        <f>AND(E147='Povolené hodnoty'!$B$6,$AG$5)</f>
        <v>0</v>
      </c>
    </row>
    <row r="148" spans="1:33" x14ac:dyDescent="0.2">
      <c r="A148" s="81">
        <f t="shared" si="20"/>
        <v>143</v>
      </c>
      <c r="B148" s="85"/>
      <c r="C148" s="86"/>
      <c r="D148" s="75"/>
      <c r="E148" s="76"/>
      <c r="F148" s="77"/>
      <c r="G148" s="78"/>
      <c r="H148" s="79"/>
      <c r="I148" s="45">
        <f t="shared" si="15"/>
        <v>3625</v>
      </c>
      <c r="J148" s="158"/>
      <c r="K148" s="159"/>
      <c r="L148" s="160">
        <f t="shared" si="16"/>
        <v>10884</v>
      </c>
      <c r="M148" s="46">
        <f t="shared" si="17"/>
        <v>143</v>
      </c>
      <c r="N148" s="43" t="str">
        <f>IF(AND(E148='Povolené hodnoty'!$B$4,F148=2),G148+J148,"")</f>
        <v/>
      </c>
      <c r="O148" s="45" t="str">
        <f>IF(AND(E148='Povolené hodnoty'!$B$4,F148=1),G148+J148,"")</f>
        <v/>
      </c>
      <c r="P148" s="43" t="str">
        <f>IF(AND(E148='Povolené hodnoty'!$B$4,F148=10),H148+K148,"")</f>
        <v/>
      </c>
      <c r="Q148" s="45" t="str">
        <f>IF(AND(E148='Povolené hodnoty'!$B$4,F148=9),H148+K148,"")</f>
        <v/>
      </c>
      <c r="R148" s="43" t="str">
        <f>IF(AND(E148&lt;&gt;'Povolené hodnoty'!$B$4,F148=2),G148+J148,"")</f>
        <v/>
      </c>
      <c r="S148" s="44" t="str">
        <f>IF(AND(E148&lt;&gt;'Povolené hodnoty'!$B$4,F148=3),G148+J148,"")</f>
        <v/>
      </c>
      <c r="T148" s="44" t="str">
        <f>IF(AND(E148&lt;&gt;'Povolené hodnoty'!$B$4,F148=4),G148+J148,"")</f>
        <v/>
      </c>
      <c r="U148" s="44" t="str">
        <f>IF(AND(E148&lt;&gt;'Povolené hodnoty'!$B$4,F148="5a"),G148-H148+J148-K148,"")</f>
        <v/>
      </c>
      <c r="V148" s="44" t="str">
        <f>IF(AND(E148&lt;&gt;'Povolené hodnoty'!$B$4,F148="5b"),G148-H148+J148-K148,"")</f>
        <v/>
      </c>
      <c r="W148" s="44" t="str">
        <f>IF(AND(E148&lt;&gt;'Povolené hodnoty'!$B$4,F148=6),G148+J148,"")</f>
        <v/>
      </c>
      <c r="X148" s="45" t="str">
        <f>IF(AND(E148&lt;&gt;'Povolené hodnoty'!$B$4,F148=7),G148+J148,"")</f>
        <v/>
      </c>
      <c r="Y148" s="43" t="str">
        <f>IF(AND(E148&lt;&gt;'Povolené hodnoty'!$B$4,F148=10),H148+K148,"")</f>
        <v/>
      </c>
      <c r="Z148" s="44" t="str">
        <f>IF(AND(E148&lt;&gt;'Povolené hodnoty'!$B$4,F148=11),H148+K148,"")</f>
        <v/>
      </c>
      <c r="AA148" s="44" t="str">
        <f>IF(AND(E148&lt;&gt;'Povolené hodnoty'!$B$4,F148=12),H148+K148,"")</f>
        <v/>
      </c>
      <c r="AB148" s="45" t="str">
        <f>IF(AND(E148&lt;&gt;'Povolené hodnoty'!$B$4,F148=13),H148+K148,"")</f>
        <v/>
      </c>
      <c r="AD148" s="19" t="b">
        <f t="shared" si="18"/>
        <v>0</v>
      </c>
      <c r="AE148" s="19" t="b">
        <f t="shared" si="19"/>
        <v>0</v>
      </c>
      <c r="AF148" s="19" t="b">
        <f>AND(E148&lt;&gt;'Povolené hodnoty'!$B$6,OR(SUM(G148,J148)&lt;&gt;SUM(N148:O148,R148:X148),SUM(H148,K148)&lt;&gt;SUM(P148:Q148,Y148:AB148),COUNT(G148:H148,J148:K148)&lt;&gt;COUNT(N148:AB148)))</f>
        <v>0</v>
      </c>
      <c r="AG148" s="19" t="b">
        <f>AND(E148='Povolené hodnoty'!$B$6,$AG$5)</f>
        <v>0</v>
      </c>
    </row>
    <row r="149" spans="1:33" x14ac:dyDescent="0.2">
      <c r="A149" s="81">
        <f t="shared" si="20"/>
        <v>144</v>
      </c>
      <c r="B149" s="85"/>
      <c r="C149" s="86"/>
      <c r="D149" s="75"/>
      <c r="E149" s="76"/>
      <c r="F149" s="77"/>
      <c r="G149" s="78"/>
      <c r="H149" s="79"/>
      <c r="I149" s="45">
        <f t="shared" si="15"/>
        <v>3625</v>
      </c>
      <c r="J149" s="158"/>
      <c r="K149" s="159"/>
      <c r="L149" s="160">
        <f t="shared" si="16"/>
        <v>10884</v>
      </c>
      <c r="M149" s="46">
        <f t="shared" si="17"/>
        <v>144</v>
      </c>
      <c r="N149" s="43" t="str">
        <f>IF(AND(E149='Povolené hodnoty'!$B$4,F149=2),G149+J149,"")</f>
        <v/>
      </c>
      <c r="O149" s="45" t="str">
        <f>IF(AND(E149='Povolené hodnoty'!$B$4,F149=1),G149+J149,"")</f>
        <v/>
      </c>
      <c r="P149" s="43" t="str">
        <f>IF(AND(E149='Povolené hodnoty'!$B$4,F149=10),H149+K149,"")</f>
        <v/>
      </c>
      <c r="Q149" s="45" t="str">
        <f>IF(AND(E149='Povolené hodnoty'!$B$4,F149=9),H149+K149,"")</f>
        <v/>
      </c>
      <c r="R149" s="43" t="str">
        <f>IF(AND(E149&lt;&gt;'Povolené hodnoty'!$B$4,F149=2),G149+J149,"")</f>
        <v/>
      </c>
      <c r="S149" s="44" t="str">
        <f>IF(AND(E149&lt;&gt;'Povolené hodnoty'!$B$4,F149=3),G149+J149,"")</f>
        <v/>
      </c>
      <c r="T149" s="44" t="str">
        <f>IF(AND(E149&lt;&gt;'Povolené hodnoty'!$B$4,F149=4),G149+J149,"")</f>
        <v/>
      </c>
      <c r="U149" s="44" t="str">
        <f>IF(AND(E149&lt;&gt;'Povolené hodnoty'!$B$4,F149="5a"),G149-H149+J149-K149,"")</f>
        <v/>
      </c>
      <c r="V149" s="44" t="str">
        <f>IF(AND(E149&lt;&gt;'Povolené hodnoty'!$B$4,F149="5b"),G149-H149+J149-K149,"")</f>
        <v/>
      </c>
      <c r="W149" s="44" t="str">
        <f>IF(AND(E149&lt;&gt;'Povolené hodnoty'!$B$4,F149=6),G149+J149,"")</f>
        <v/>
      </c>
      <c r="X149" s="45" t="str">
        <f>IF(AND(E149&lt;&gt;'Povolené hodnoty'!$B$4,F149=7),G149+J149,"")</f>
        <v/>
      </c>
      <c r="Y149" s="43" t="str">
        <f>IF(AND(E149&lt;&gt;'Povolené hodnoty'!$B$4,F149=10),H149+K149,"")</f>
        <v/>
      </c>
      <c r="Z149" s="44" t="str">
        <f>IF(AND(E149&lt;&gt;'Povolené hodnoty'!$B$4,F149=11),H149+K149,"")</f>
        <v/>
      </c>
      <c r="AA149" s="44" t="str">
        <f>IF(AND(E149&lt;&gt;'Povolené hodnoty'!$B$4,F149=12),H149+K149,"")</f>
        <v/>
      </c>
      <c r="AB149" s="45" t="str">
        <f>IF(AND(E149&lt;&gt;'Povolené hodnoty'!$B$4,F149=13),H149+K149,"")</f>
        <v/>
      </c>
      <c r="AD149" s="19" t="b">
        <f t="shared" si="18"/>
        <v>0</v>
      </c>
      <c r="AE149" s="19" t="b">
        <f t="shared" si="19"/>
        <v>0</v>
      </c>
      <c r="AF149" s="19" t="b">
        <f>AND(E149&lt;&gt;'Povolené hodnoty'!$B$6,OR(SUM(G149,J149)&lt;&gt;SUM(N149:O149,R149:X149),SUM(H149,K149)&lt;&gt;SUM(P149:Q149,Y149:AB149),COUNT(G149:H149,J149:K149)&lt;&gt;COUNT(N149:AB149)))</f>
        <v>0</v>
      </c>
      <c r="AG149" s="19" t="b">
        <f>AND(E149='Povolené hodnoty'!$B$6,$AG$5)</f>
        <v>0</v>
      </c>
    </row>
    <row r="150" spans="1:33" x14ac:dyDescent="0.2">
      <c r="A150" s="81">
        <f t="shared" si="20"/>
        <v>145</v>
      </c>
      <c r="B150" s="85"/>
      <c r="C150" s="86"/>
      <c r="D150" s="75"/>
      <c r="E150" s="76"/>
      <c r="F150" s="77"/>
      <c r="G150" s="78"/>
      <c r="H150" s="79"/>
      <c r="I150" s="45">
        <f t="shared" si="15"/>
        <v>3625</v>
      </c>
      <c r="J150" s="158"/>
      <c r="K150" s="159"/>
      <c r="L150" s="160">
        <f t="shared" si="16"/>
        <v>10884</v>
      </c>
      <c r="M150" s="46">
        <f t="shared" si="17"/>
        <v>145</v>
      </c>
      <c r="N150" s="43" t="str">
        <f>IF(AND(E150='Povolené hodnoty'!$B$4,F150=2),G150+J150,"")</f>
        <v/>
      </c>
      <c r="O150" s="45" t="str">
        <f>IF(AND(E150='Povolené hodnoty'!$B$4,F150=1),G150+J150,"")</f>
        <v/>
      </c>
      <c r="P150" s="43" t="str">
        <f>IF(AND(E150='Povolené hodnoty'!$B$4,F150=10),H150+K150,"")</f>
        <v/>
      </c>
      <c r="Q150" s="45" t="str">
        <f>IF(AND(E150='Povolené hodnoty'!$B$4,F150=9),H150+K150,"")</f>
        <v/>
      </c>
      <c r="R150" s="43" t="str">
        <f>IF(AND(E150&lt;&gt;'Povolené hodnoty'!$B$4,F150=2),G150+J150,"")</f>
        <v/>
      </c>
      <c r="S150" s="44" t="str">
        <f>IF(AND(E150&lt;&gt;'Povolené hodnoty'!$B$4,F150=3),G150+J150,"")</f>
        <v/>
      </c>
      <c r="T150" s="44" t="str">
        <f>IF(AND(E150&lt;&gt;'Povolené hodnoty'!$B$4,F150=4),G150+J150,"")</f>
        <v/>
      </c>
      <c r="U150" s="44" t="str">
        <f>IF(AND(E150&lt;&gt;'Povolené hodnoty'!$B$4,F150="5a"),G150-H150+J150-K150,"")</f>
        <v/>
      </c>
      <c r="V150" s="44" t="str">
        <f>IF(AND(E150&lt;&gt;'Povolené hodnoty'!$B$4,F150="5b"),G150-H150+J150-K150,"")</f>
        <v/>
      </c>
      <c r="W150" s="44" t="str">
        <f>IF(AND(E150&lt;&gt;'Povolené hodnoty'!$B$4,F150=6),G150+J150,"")</f>
        <v/>
      </c>
      <c r="X150" s="45" t="str">
        <f>IF(AND(E150&lt;&gt;'Povolené hodnoty'!$B$4,F150=7),G150+J150,"")</f>
        <v/>
      </c>
      <c r="Y150" s="43" t="str">
        <f>IF(AND(E150&lt;&gt;'Povolené hodnoty'!$B$4,F150=10),H150+K150,"")</f>
        <v/>
      </c>
      <c r="Z150" s="44" t="str">
        <f>IF(AND(E150&lt;&gt;'Povolené hodnoty'!$B$4,F150=11),H150+K150,"")</f>
        <v/>
      </c>
      <c r="AA150" s="44" t="str">
        <f>IF(AND(E150&lt;&gt;'Povolené hodnoty'!$B$4,F150=12),H150+K150,"")</f>
        <v/>
      </c>
      <c r="AB150" s="45" t="str">
        <f>IF(AND(E150&lt;&gt;'Povolené hodnoty'!$B$4,F150=13),H150+K150,"")</f>
        <v/>
      </c>
      <c r="AD150" s="19" t="b">
        <f t="shared" si="18"/>
        <v>0</v>
      </c>
      <c r="AE150" s="19" t="b">
        <f t="shared" si="19"/>
        <v>0</v>
      </c>
      <c r="AF150" s="19" t="b">
        <f>AND(E150&lt;&gt;'Povolené hodnoty'!$B$6,OR(SUM(G150,J150)&lt;&gt;SUM(N150:O150,R150:X150),SUM(H150,K150)&lt;&gt;SUM(P150:Q150,Y150:AB150),COUNT(G150:H150,J150:K150)&lt;&gt;COUNT(N150:AB150)))</f>
        <v>0</v>
      </c>
      <c r="AG150" s="19" t="b">
        <f>AND(E150='Povolené hodnoty'!$B$6,$AG$5)</f>
        <v>0</v>
      </c>
    </row>
    <row r="151" spans="1:33" x14ac:dyDescent="0.2">
      <c r="A151" s="81">
        <f t="shared" si="20"/>
        <v>146</v>
      </c>
      <c r="B151" s="85"/>
      <c r="C151" s="86"/>
      <c r="D151" s="75"/>
      <c r="E151" s="76"/>
      <c r="F151" s="77"/>
      <c r="G151" s="78"/>
      <c r="H151" s="79"/>
      <c r="I151" s="45">
        <f t="shared" si="15"/>
        <v>3625</v>
      </c>
      <c r="J151" s="158"/>
      <c r="K151" s="159"/>
      <c r="L151" s="160">
        <f t="shared" si="16"/>
        <v>10884</v>
      </c>
      <c r="M151" s="46">
        <f t="shared" si="17"/>
        <v>146</v>
      </c>
      <c r="N151" s="43" t="str">
        <f>IF(AND(E151='Povolené hodnoty'!$B$4,F151=2),G151+J151,"")</f>
        <v/>
      </c>
      <c r="O151" s="45" t="str">
        <f>IF(AND(E151='Povolené hodnoty'!$B$4,F151=1),G151+J151,"")</f>
        <v/>
      </c>
      <c r="P151" s="43" t="str">
        <f>IF(AND(E151='Povolené hodnoty'!$B$4,F151=10),H151+K151,"")</f>
        <v/>
      </c>
      <c r="Q151" s="45" t="str">
        <f>IF(AND(E151='Povolené hodnoty'!$B$4,F151=9),H151+K151,"")</f>
        <v/>
      </c>
      <c r="R151" s="43" t="str">
        <f>IF(AND(E151&lt;&gt;'Povolené hodnoty'!$B$4,F151=2),G151+J151,"")</f>
        <v/>
      </c>
      <c r="S151" s="44" t="str">
        <f>IF(AND(E151&lt;&gt;'Povolené hodnoty'!$B$4,F151=3),G151+J151,"")</f>
        <v/>
      </c>
      <c r="T151" s="44" t="str">
        <f>IF(AND(E151&lt;&gt;'Povolené hodnoty'!$B$4,F151=4),G151+J151,"")</f>
        <v/>
      </c>
      <c r="U151" s="44" t="str">
        <f>IF(AND(E151&lt;&gt;'Povolené hodnoty'!$B$4,F151="5a"),G151-H151+J151-K151,"")</f>
        <v/>
      </c>
      <c r="V151" s="44" t="str">
        <f>IF(AND(E151&lt;&gt;'Povolené hodnoty'!$B$4,F151="5b"),G151-H151+J151-K151,"")</f>
        <v/>
      </c>
      <c r="W151" s="44" t="str">
        <f>IF(AND(E151&lt;&gt;'Povolené hodnoty'!$B$4,F151=6),G151+J151,"")</f>
        <v/>
      </c>
      <c r="X151" s="45" t="str">
        <f>IF(AND(E151&lt;&gt;'Povolené hodnoty'!$B$4,F151=7),G151+J151,"")</f>
        <v/>
      </c>
      <c r="Y151" s="43" t="str">
        <f>IF(AND(E151&lt;&gt;'Povolené hodnoty'!$B$4,F151=10),H151+K151,"")</f>
        <v/>
      </c>
      <c r="Z151" s="44" t="str">
        <f>IF(AND(E151&lt;&gt;'Povolené hodnoty'!$B$4,F151=11),H151+K151,"")</f>
        <v/>
      </c>
      <c r="AA151" s="44" t="str">
        <f>IF(AND(E151&lt;&gt;'Povolené hodnoty'!$B$4,F151=12),H151+K151,"")</f>
        <v/>
      </c>
      <c r="AB151" s="45" t="str">
        <f>IF(AND(E151&lt;&gt;'Povolené hodnoty'!$B$4,F151=13),H151+K151,"")</f>
        <v/>
      </c>
      <c r="AD151" s="19" t="b">
        <f t="shared" si="18"/>
        <v>0</v>
      </c>
      <c r="AE151" s="19" t="b">
        <f t="shared" si="19"/>
        <v>0</v>
      </c>
      <c r="AF151" s="19" t="b">
        <f>AND(E151&lt;&gt;'Povolené hodnoty'!$B$6,OR(SUM(G151,J151)&lt;&gt;SUM(N151:O151,R151:X151),SUM(H151,K151)&lt;&gt;SUM(P151:Q151,Y151:AB151),COUNT(G151:H151,J151:K151)&lt;&gt;COUNT(N151:AB151)))</f>
        <v>0</v>
      </c>
      <c r="AG151" s="19" t="b">
        <f>AND(E151='Povolené hodnoty'!$B$6,$AG$5)</f>
        <v>0</v>
      </c>
    </row>
    <row r="152" spans="1:33" x14ac:dyDescent="0.2">
      <c r="A152" s="81">
        <f t="shared" si="20"/>
        <v>147</v>
      </c>
      <c r="B152" s="85"/>
      <c r="C152" s="86"/>
      <c r="D152" s="75"/>
      <c r="E152" s="76"/>
      <c r="F152" s="77"/>
      <c r="G152" s="78"/>
      <c r="H152" s="79"/>
      <c r="I152" s="45">
        <f t="shared" si="15"/>
        <v>3625</v>
      </c>
      <c r="J152" s="158"/>
      <c r="K152" s="159"/>
      <c r="L152" s="160">
        <f t="shared" si="16"/>
        <v>10884</v>
      </c>
      <c r="M152" s="46">
        <f t="shared" si="17"/>
        <v>147</v>
      </c>
      <c r="N152" s="43" t="str">
        <f>IF(AND(E152='Povolené hodnoty'!$B$4,F152=2),G152+J152,"")</f>
        <v/>
      </c>
      <c r="O152" s="45" t="str">
        <f>IF(AND(E152='Povolené hodnoty'!$B$4,F152=1),G152+J152,"")</f>
        <v/>
      </c>
      <c r="P152" s="43" t="str">
        <f>IF(AND(E152='Povolené hodnoty'!$B$4,F152=10),H152+K152,"")</f>
        <v/>
      </c>
      <c r="Q152" s="45" t="str">
        <f>IF(AND(E152='Povolené hodnoty'!$B$4,F152=9),H152+K152,"")</f>
        <v/>
      </c>
      <c r="R152" s="43" t="str">
        <f>IF(AND(E152&lt;&gt;'Povolené hodnoty'!$B$4,F152=2),G152+J152,"")</f>
        <v/>
      </c>
      <c r="S152" s="44" t="str">
        <f>IF(AND(E152&lt;&gt;'Povolené hodnoty'!$B$4,F152=3),G152+J152,"")</f>
        <v/>
      </c>
      <c r="T152" s="44" t="str">
        <f>IF(AND(E152&lt;&gt;'Povolené hodnoty'!$B$4,F152=4),G152+J152,"")</f>
        <v/>
      </c>
      <c r="U152" s="44" t="str">
        <f>IF(AND(E152&lt;&gt;'Povolené hodnoty'!$B$4,F152="5a"),G152-H152+J152-K152,"")</f>
        <v/>
      </c>
      <c r="V152" s="44" t="str">
        <f>IF(AND(E152&lt;&gt;'Povolené hodnoty'!$B$4,F152="5b"),G152-H152+J152-K152,"")</f>
        <v/>
      </c>
      <c r="W152" s="44" t="str">
        <f>IF(AND(E152&lt;&gt;'Povolené hodnoty'!$B$4,F152=6),G152+J152,"")</f>
        <v/>
      </c>
      <c r="X152" s="45" t="str">
        <f>IF(AND(E152&lt;&gt;'Povolené hodnoty'!$B$4,F152=7),G152+J152,"")</f>
        <v/>
      </c>
      <c r="Y152" s="43" t="str">
        <f>IF(AND(E152&lt;&gt;'Povolené hodnoty'!$B$4,F152=10),H152+K152,"")</f>
        <v/>
      </c>
      <c r="Z152" s="44" t="str">
        <f>IF(AND(E152&lt;&gt;'Povolené hodnoty'!$B$4,F152=11),H152+K152,"")</f>
        <v/>
      </c>
      <c r="AA152" s="44" t="str">
        <f>IF(AND(E152&lt;&gt;'Povolené hodnoty'!$B$4,F152=12),H152+K152,"")</f>
        <v/>
      </c>
      <c r="AB152" s="45" t="str">
        <f>IF(AND(E152&lt;&gt;'Povolené hodnoty'!$B$4,F152=13),H152+K152,"")</f>
        <v/>
      </c>
      <c r="AD152" s="19" t="b">
        <f t="shared" si="18"/>
        <v>0</v>
      </c>
      <c r="AE152" s="19" t="b">
        <f t="shared" si="19"/>
        <v>0</v>
      </c>
      <c r="AF152" s="19" t="b">
        <f>AND(E152&lt;&gt;'Povolené hodnoty'!$B$6,OR(SUM(G152,J152)&lt;&gt;SUM(N152:O152,R152:X152),SUM(H152,K152)&lt;&gt;SUM(P152:Q152,Y152:AB152),COUNT(G152:H152,J152:K152)&lt;&gt;COUNT(N152:AB152)))</f>
        <v>0</v>
      </c>
      <c r="AG152" s="19" t="b">
        <f>AND(E152='Povolené hodnoty'!$B$6,$AG$5)</f>
        <v>0</v>
      </c>
    </row>
    <row r="153" spans="1:33" x14ac:dyDescent="0.2">
      <c r="A153" s="81">
        <f t="shared" si="20"/>
        <v>148</v>
      </c>
      <c r="B153" s="85"/>
      <c r="C153" s="86"/>
      <c r="D153" s="75"/>
      <c r="E153" s="76"/>
      <c r="F153" s="77"/>
      <c r="G153" s="78"/>
      <c r="H153" s="79"/>
      <c r="I153" s="45">
        <f t="shared" si="15"/>
        <v>3625</v>
      </c>
      <c r="J153" s="158"/>
      <c r="K153" s="159"/>
      <c r="L153" s="160">
        <f t="shared" si="16"/>
        <v>10884</v>
      </c>
      <c r="M153" s="46">
        <f t="shared" si="17"/>
        <v>148</v>
      </c>
      <c r="N153" s="43" t="str">
        <f>IF(AND(E153='Povolené hodnoty'!$B$4,F153=2),G153+J153,"")</f>
        <v/>
      </c>
      <c r="O153" s="45" t="str">
        <f>IF(AND(E153='Povolené hodnoty'!$B$4,F153=1),G153+J153,"")</f>
        <v/>
      </c>
      <c r="P153" s="43" t="str">
        <f>IF(AND(E153='Povolené hodnoty'!$B$4,F153=10),H153+K153,"")</f>
        <v/>
      </c>
      <c r="Q153" s="45" t="str">
        <f>IF(AND(E153='Povolené hodnoty'!$B$4,F153=9),H153+K153,"")</f>
        <v/>
      </c>
      <c r="R153" s="43" t="str">
        <f>IF(AND(E153&lt;&gt;'Povolené hodnoty'!$B$4,F153=2),G153+J153,"")</f>
        <v/>
      </c>
      <c r="S153" s="44" t="str">
        <f>IF(AND(E153&lt;&gt;'Povolené hodnoty'!$B$4,F153=3),G153+J153,"")</f>
        <v/>
      </c>
      <c r="T153" s="44" t="str">
        <f>IF(AND(E153&lt;&gt;'Povolené hodnoty'!$B$4,F153=4),G153+J153,"")</f>
        <v/>
      </c>
      <c r="U153" s="44" t="str">
        <f>IF(AND(E153&lt;&gt;'Povolené hodnoty'!$B$4,F153="5a"),G153-H153+J153-K153,"")</f>
        <v/>
      </c>
      <c r="V153" s="44" t="str">
        <f>IF(AND(E153&lt;&gt;'Povolené hodnoty'!$B$4,F153="5b"),G153-H153+J153-K153,"")</f>
        <v/>
      </c>
      <c r="W153" s="44" t="str">
        <f>IF(AND(E153&lt;&gt;'Povolené hodnoty'!$B$4,F153=6),G153+J153,"")</f>
        <v/>
      </c>
      <c r="X153" s="45" t="str">
        <f>IF(AND(E153&lt;&gt;'Povolené hodnoty'!$B$4,F153=7),G153+J153,"")</f>
        <v/>
      </c>
      <c r="Y153" s="43" t="str">
        <f>IF(AND(E153&lt;&gt;'Povolené hodnoty'!$B$4,F153=10),H153+K153,"")</f>
        <v/>
      </c>
      <c r="Z153" s="44" t="str">
        <f>IF(AND(E153&lt;&gt;'Povolené hodnoty'!$B$4,F153=11),H153+K153,"")</f>
        <v/>
      </c>
      <c r="AA153" s="44" t="str">
        <f>IF(AND(E153&lt;&gt;'Povolené hodnoty'!$B$4,F153=12),H153+K153,"")</f>
        <v/>
      </c>
      <c r="AB153" s="45" t="str">
        <f>IF(AND(E153&lt;&gt;'Povolené hodnoty'!$B$4,F153=13),H153+K153,"")</f>
        <v/>
      </c>
      <c r="AD153" s="19" t="b">
        <f t="shared" si="18"/>
        <v>0</v>
      </c>
      <c r="AE153" s="19" t="b">
        <f t="shared" si="19"/>
        <v>0</v>
      </c>
      <c r="AF153" s="19" t="b">
        <f>AND(E153&lt;&gt;'Povolené hodnoty'!$B$6,OR(SUM(G153,J153)&lt;&gt;SUM(N153:O153,R153:X153),SUM(H153,K153)&lt;&gt;SUM(P153:Q153,Y153:AB153),COUNT(G153:H153,J153:K153)&lt;&gt;COUNT(N153:AB153)))</f>
        <v>0</v>
      </c>
      <c r="AG153" s="19" t="b">
        <f>AND(E153='Povolené hodnoty'!$B$6,$AG$5)</f>
        <v>0</v>
      </c>
    </row>
    <row r="154" spans="1:33" x14ac:dyDescent="0.2">
      <c r="A154" s="81">
        <f t="shared" si="20"/>
        <v>149</v>
      </c>
      <c r="B154" s="85"/>
      <c r="C154" s="86"/>
      <c r="D154" s="75"/>
      <c r="E154" s="76"/>
      <c r="F154" s="77"/>
      <c r="G154" s="78"/>
      <c r="H154" s="79"/>
      <c r="I154" s="45">
        <f t="shared" si="15"/>
        <v>3625</v>
      </c>
      <c r="J154" s="158"/>
      <c r="K154" s="159"/>
      <c r="L154" s="160">
        <f t="shared" si="16"/>
        <v>10884</v>
      </c>
      <c r="M154" s="46">
        <f t="shared" si="17"/>
        <v>149</v>
      </c>
      <c r="N154" s="43" t="str">
        <f>IF(AND(E154='Povolené hodnoty'!$B$4,F154=2),G154+J154,"")</f>
        <v/>
      </c>
      <c r="O154" s="45" t="str">
        <f>IF(AND(E154='Povolené hodnoty'!$B$4,F154=1),G154+J154,"")</f>
        <v/>
      </c>
      <c r="P154" s="43" t="str">
        <f>IF(AND(E154='Povolené hodnoty'!$B$4,F154=10),H154+K154,"")</f>
        <v/>
      </c>
      <c r="Q154" s="45" t="str">
        <f>IF(AND(E154='Povolené hodnoty'!$B$4,F154=9),H154+K154,"")</f>
        <v/>
      </c>
      <c r="R154" s="43" t="str">
        <f>IF(AND(E154&lt;&gt;'Povolené hodnoty'!$B$4,F154=2),G154+J154,"")</f>
        <v/>
      </c>
      <c r="S154" s="44" t="str">
        <f>IF(AND(E154&lt;&gt;'Povolené hodnoty'!$B$4,F154=3),G154+J154,"")</f>
        <v/>
      </c>
      <c r="T154" s="44" t="str">
        <f>IF(AND(E154&lt;&gt;'Povolené hodnoty'!$B$4,F154=4),G154+J154,"")</f>
        <v/>
      </c>
      <c r="U154" s="44" t="str">
        <f>IF(AND(E154&lt;&gt;'Povolené hodnoty'!$B$4,F154="5a"),G154-H154+J154-K154,"")</f>
        <v/>
      </c>
      <c r="V154" s="44" t="str">
        <f>IF(AND(E154&lt;&gt;'Povolené hodnoty'!$B$4,F154="5b"),G154-H154+J154-K154,"")</f>
        <v/>
      </c>
      <c r="W154" s="44" t="str">
        <f>IF(AND(E154&lt;&gt;'Povolené hodnoty'!$B$4,F154=6),G154+J154,"")</f>
        <v/>
      </c>
      <c r="X154" s="45" t="str">
        <f>IF(AND(E154&lt;&gt;'Povolené hodnoty'!$B$4,F154=7),G154+J154,"")</f>
        <v/>
      </c>
      <c r="Y154" s="43" t="str">
        <f>IF(AND(E154&lt;&gt;'Povolené hodnoty'!$B$4,F154=10),H154+K154,"")</f>
        <v/>
      </c>
      <c r="Z154" s="44" t="str">
        <f>IF(AND(E154&lt;&gt;'Povolené hodnoty'!$B$4,F154=11),H154+K154,"")</f>
        <v/>
      </c>
      <c r="AA154" s="44" t="str">
        <f>IF(AND(E154&lt;&gt;'Povolené hodnoty'!$B$4,F154=12),H154+K154,"")</f>
        <v/>
      </c>
      <c r="AB154" s="45" t="str">
        <f>IF(AND(E154&lt;&gt;'Povolené hodnoty'!$B$4,F154=13),H154+K154,"")</f>
        <v/>
      </c>
      <c r="AD154" s="19" t="b">
        <f t="shared" si="18"/>
        <v>0</v>
      </c>
      <c r="AE154" s="19" t="b">
        <f t="shared" si="19"/>
        <v>0</v>
      </c>
      <c r="AF154" s="19" t="b">
        <f>AND(E154&lt;&gt;'Povolené hodnoty'!$B$6,OR(SUM(G154,J154)&lt;&gt;SUM(N154:O154,R154:X154),SUM(H154,K154)&lt;&gt;SUM(P154:Q154,Y154:AB154),COUNT(G154:H154,J154:K154)&lt;&gt;COUNT(N154:AB154)))</f>
        <v>0</v>
      </c>
      <c r="AG154" s="19" t="b">
        <f>AND(E154='Povolené hodnoty'!$B$6,$AG$5)</f>
        <v>0</v>
      </c>
    </row>
    <row r="155" spans="1:33" x14ac:dyDescent="0.2">
      <c r="A155" s="81">
        <f t="shared" si="20"/>
        <v>150</v>
      </c>
      <c r="B155" s="85"/>
      <c r="C155" s="86"/>
      <c r="D155" s="75"/>
      <c r="E155" s="76"/>
      <c r="F155" s="77"/>
      <c r="G155" s="78"/>
      <c r="H155" s="79"/>
      <c r="I155" s="45">
        <f t="shared" si="15"/>
        <v>3625</v>
      </c>
      <c r="J155" s="158"/>
      <c r="K155" s="159"/>
      <c r="L155" s="160">
        <f t="shared" si="16"/>
        <v>10884</v>
      </c>
      <c r="M155" s="46">
        <f t="shared" si="17"/>
        <v>150</v>
      </c>
      <c r="N155" s="43" t="str">
        <f>IF(AND(E155='Povolené hodnoty'!$B$4,F155=2),G155+J155,"")</f>
        <v/>
      </c>
      <c r="O155" s="45" t="str">
        <f>IF(AND(E155='Povolené hodnoty'!$B$4,F155=1),G155+J155,"")</f>
        <v/>
      </c>
      <c r="P155" s="43" t="str">
        <f>IF(AND(E155='Povolené hodnoty'!$B$4,F155=10),H155+K155,"")</f>
        <v/>
      </c>
      <c r="Q155" s="45" t="str">
        <f>IF(AND(E155='Povolené hodnoty'!$B$4,F155=9),H155+K155,"")</f>
        <v/>
      </c>
      <c r="R155" s="43" t="str">
        <f>IF(AND(E155&lt;&gt;'Povolené hodnoty'!$B$4,F155=2),G155+J155,"")</f>
        <v/>
      </c>
      <c r="S155" s="44" t="str">
        <f>IF(AND(E155&lt;&gt;'Povolené hodnoty'!$B$4,F155=3),G155+J155,"")</f>
        <v/>
      </c>
      <c r="T155" s="44" t="str">
        <f>IF(AND(E155&lt;&gt;'Povolené hodnoty'!$B$4,F155=4),G155+J155,"")</f>
        <v/>
      </c>
      <c r="U155" s="44" t="str">
        <f>IF(AND(E155&lt;&gt;'Povolené hodnoty'!$B$4,F155="5a"),G155-H155+J155-K155,"")</f>
        <v/>
      </c>
      <c r="V155" s="44" t="str">
        <f>IF(AND(E155&lt;&gt;'Povolené hodnoty'!$B$4,F155="5b"),G155-H155+J155-K155,"")</f>
        <v/>
      </c>
      <c r="W155" s="44" t="str">
        <f>IF(AND(E155&lt;&gt;'Povolené hodnoty'!$B$4,F155=6),G155+J155,"")</f>
        <v/>
      </c>
      <c r="X155" s="45" t="str">
        <f>IF(AND(E155&lt;&gt;'Povolené hodnoty'!$B$4,F155=7),G155+J155,"")</f>
        <v/>
      </c>
      <c r="Y155" s="43" t="str">
        <f>IF(AND(E155&lt;&gt;'Povolené hodnoty'!$B$4,F155=10),H155+K155,"")</f>
        <v/>
      </c>
      <c r="Z155" s="44" t="str">
        <f>IF(AND(E155&lt;&gt;'Povolené hodnoty'!$B$4,F155=11),H155+K155,"")</f>
        <v/>
      </c>
      <c r="AA155" s="44" t="str">
        <f>IF(AND(E155&lt;&gt;'Povolené hodnoty'!$B$4,F155=12),H155+K155,"")</f>
        <v/>
      </c>
      <c r="AB155" s="45" t="str">
        <f>IF(AND(E155&lt;&gt;'Povolené hodnoty'!$B$4,F155=13),H155+K155,"")</f>
        <v/>
      </c>
      <c r="AD155" s="19" t="b">
        <f t="shared" si="18"/>
        <v>0</v>
      </c>
      <c r="AE155" s="19" t="b">
        <f t="shared" si="19"/>
        <v>0</v>
      </c>
      <c r="AF155" s="19" t="b">
        <f>AND(E155&lt;&gt;'Povolené hodnoty'!$B$6,OR(SUM(G155,J155)&lt;&gt;SUM(N155:O155,R155:X155),SUM(H155,K155)&lt;&gt;SUM(P155:Q155,Y155:AB155),COUNT(G155:H155,J155:K155)&lt;&gt;COUNT(N155:AB155)))</f>
        <v>0</v>
      </c>
      <c r="AG155" s="19" t="b">
        <f>AND(E155='Povolené hodnoty'!$B$6,$AG$5)</f>
        <v>0</v>
      </c>
    </row>
    <row r="156" spans="1:33" x14ac:dyDescent="0.2">
      <c r="A156" s="81">
        <f t="shared" si="20"/>
        <v>151</v>
      </c>
      <c r="B156" s="85"/>
      <c r="C156" s="86"/>
      <c r="D156" s="75"/>
      <c r="E156" s="76"/>
      <c r="F156" s="77"/>
      <c r="G156" s="78"/>
      <c r="H156" s="79"/>
      <c r="I156" s="45">
        <f t="shared" si="15"/>
        <v>3625</v>
      </c>
      <c r="J156" s="158"/>
      <c r="K156" s="159"/>
      <c r="L156" s="160">
        <f t="shared" si="16"/>
        <v>10884</v>
      </c>
      <c r="M156" s="46">
        <f t="shared" si="17"/>
        <v>151</v>
      </c>
      <c r="N156" s="43" t="str">
        <f>IF(AND(E156='Povolené hodnoty'!$B$4,F156=2),G156+J156,"")</f>
        <v/>
      </c>
      <c r="O156" s="45" t="str">
        <f>IF(AND(E156='Povolené hodnoty'!$B$4,F156=1),G156+J156,"")</f>
        <v/>
      </c>
      <c r="P156" s="43" t="str">
        <f>IF(AND(E156='Povolené hodnoty'!$B$4,F156=10),H156+K156,"")</f>
        <v/>
      </c>
      <c r="Q156" s="45" t="str">
        <f>IF(AND(E156='Povolené hodnoty'!$B$4,F156=9),H156+K156,"")</f>
        <v/>
      </c>
      <c r="R156" s="43" t="str">
        <f>IF(AND(E156&lt;&gt;'Povolené hodnoty'!$B$4,F156=2),G156+J156,"")</f>
        <v/>
      </c>
      <c r="S156" s="44" t="str">
        <f>IF(AND(E156&lt;&gt;'Povolené hodnoty'!$B$4,F156=3),G156+J156,"")</f>
        <v/>
      </c>
      <c r="T156" s="44" t="str">
        <f>IF(AND(E156&lt;&gt;'Povolené hodnoty'!$B$4,F156=4),G156+J156,"")</f>
        <v/>
      </c>
      <c r="U156" s="44" t="str">
        <f>IF(AND(E156&lt;&gt;'Povolené hodnoty'!$B$4,F156="5a"),G156-H156+J156-K156,"")</f>
        <v/>
      </c>
      <c r="V156" s="44" t="str">
        <f>IF(AND(E156&lt;&gt;'Povolené hodnoty'!$B$4,F156="5b"),G156-H156+J156-K156,"")</f>
        <v/>
      </c>
      <c r="W156" s="44" t="str">
        <f>IF(AND(E156&lt;&gt;'Povolené hodnoty'!$B$4,F156=6),G156+J156,"")</f>
        <v/>
      </c>
      <c r="X156" s="45" t="str">
        <f>IF(AND(E156&lt;&gt;'Povolené hodnoty'!$B$4,F156=7),G156+J156,"")</f>
        <v/>
      </c>
      <c r="Y156" s="43" t="str">
        <f>IF(AND(E156&lt;&gt;'Povolené hodnoty'!$B$4,F156=10),H156+K156,"")</f>
        <v/>
      </c>
      <c r="Z156" s="44" t="str">
        <f>IF(AND(E156&lt;&gt;'Povolené hodnoty'!$B$4,F156=11),H156+K156,"")</f>
        <v/>
      </c>
      <c r="AA156" s="44" t="str">
        <f>IF(AND(E156&lt;&gt;'Povolené hodnoty'!$B$4,F156=12),H156+K156,"")</f>
        <v/>
      </c>
      <c r="AB156" s="45" t="str">
        <f>IF(AND(E156&lt;&gt;'Povolené hodnoty'!$B$4,F156=13),H156+K156,"")</f>
        <v/>
      </c>
      <c r="AD156" s="19" t="b">
        <f t="shared" si="18"/>
        <v>0</v>
      </c>
      <c r="AE156" s="19" t="b">
        <f t="shared" si="19"/>
        <v>0</v>
      </c>
      <c r="AF156" s="19" t="b">
        <f>AND(E156&lt;&gt;'Povolené hodnoty'!$B$6,OR(SUM(G156,J156)&lt;&gt;SUM(N156:O156,R156:X156),SUM(H156,K156)&lt;&gt;SUM(P156:Q156,Y156:AB156),COUNT(G156:H156,J156:K156)&lt;&gt;COUNT(N156:AB156)))</f>
        <v>0</v>
      </c>
      <c r="AG156" s="19" t="b">
        <f>AND(E156='Povolené hodnoty'!$B$6,$AG$5)</f>
        <v>0</v>
      </c>
    </row>
    <row r="157" spans="1:33" x14ac:dyDescent="0.2">
      <c r="A157" s="81">
        <f t="shared" si="20"/>
        <v>152</v>
      </c>
      <c r="B157" s="85"/>
      <c r="C157" s="86"/>
      <c r="D157" s="75"/>
      <c r="E157" s="76"/>
      <c r="F157" s="77"/>
      <c r="G157" s="78"/>
      <c r="H157" s="79"/>
      <c r="I157" s="45">
        <f t="shared" si="15"/>
        <v>3625</v>
      </c>
      <c r="J157" s="158"/>
      <c r="K157" s="159"/>
      <c r="L157" s="160">
        <f t="shared" si="16"/>
        <v>10884</v>
      </c>
      <c r="M157" s="46">
        <f t="shared" si="17"/>
        <v>152</v>
      </c>
      <c r="N157" s="43" t="str">
        <f>IF(AND(E157='Povolené hodnoty'!$B$4,F157=2),G157+J157,"")</f>
        <v/>
      </c>
      <c r="O157" s="45" t="str">
        <f>IF(AND(E157='Povolené hodnoty'!$B$4,F157=1),G157+J157,"")</f>
        <v/>
      </c>
      <c r="P157" s="43" t="str">
        <f>IF(AND(E157='Povolené hodnoty'!$B$4,F157=10),H157+K157,"")</f>
        <v/>
      </c>
      <c r="Q157" s="45" t="str">
        <f>IF(AND(E157='Povolené hodnoty'!$B$4,F157=9),H157+K157,"")</f>
        <v/>
      </c>
      <c r="R157" s="43" t="str">
        <f>IF(AND(E157&lt;&gt;'Povolené hodnoty'!$B$4,F157=2),G157+J157,"")</f>
        <v/>
      </c>
      <c r="S157" s="44" t="str">
        <f>IF(AND(E157&lt;&gt;'Povolené hodnoty'!$B$4,F157=3),G157+J157,"")</f>
        <v/>
      </c>
      <c r="T157" s="44" t="str">
        <f>IF(AND(E157&lt;&gt;'Povolené hodnoty'!$B$4,F157=4),G157+J157,"")</f>
        <v/>
      </c>
      <c r="U157" s="44" t="str">
        <f>IF(AND(E157&lt;&gt;'Povolené hodnoty'!$B$4,F157="5a"),G157-H157+J157-K157,"")</f>
        <v/>
      </c>
      <c r="V157" s="44" t="str">
        <f>IF(AND(E157&lt;&gt;'Povolené hodnoty'!$B$4,F157="5b"),G157-H157+J157-K157,"")</f>
        <v/>
      </c>
      <c r="W157" s="44" t="str">
        <f>IF(AND(E157&lt;&gt;'Povolené hodnoty'!$B$4,F157=6),G157+J157,"")</f>
        <v/>
      </c>
      <c r="X157" s="45" t="str">
        <f>IF(AND(E157&lt;&gt;'Povolené hodnoty'!$B$4,F157=7),G157+J157,"")</f>
        <v/>
      </c>
      <c r="Y157" s="43" t="str">
        <f>IF(AND(E157&lt;&gt;'Povolené hodnoty'!$B$4,F157=10),H157+K157,"")</f>
        <v/>
      </c>
      <c r="Z157" s="44" t="str">
        <f>IF(AND(E157&lt;&gt;'Povolené hodnoty'!$B$4,F157=11),H157+K157,"")</f>
        <v/>
      </c>
      <c r="AA157" s="44" t="str">
        <f>IF(AND(E157&lt;&gt;'Povolené hodnoty'!$B$4,F157=12),H157+K157,"")</f>
        <v/>
      </c>
      <c r="AB157" s="45" t="str">
        <f>IF(AND(E157&lt;&gt;'Povolené hodnoty'!$B$4,F157=13),H157+K157,"")</f>
        <v/>
      </c>
      <c r="AD157" s="19" t="b">
        <f t="shared" si="18"/>
        <v>0</v>
      </c>
      <c r="AE157" s="19" t="b">
        <f t="shared" si="19"/>
        <v>0</v>
      </c>
      <c r="AF157" s="19" t="b">
        <f>AND(E157&lt;&gt;'Povolené hodnoty'!$B$6,OR(SUM(G157,J157)&lt;&gt;SUM(N157:O157,R157:X157),SUM(H157,K157)&lt;&gt;SUM(P157:Q157,Y157:AB157),COUNT(G157:H157,J157:K157)&lt;&gt;COUNT(N157:AB157)))</f>
        <v>0</v>
      </c>
      <c r="AG157" s="19" t="b">
        <f>AND(E157='Povolené hodnoty'!$B$6,$AG$5)</f>
        <v>0</v>
      </c>
    </row>
    <row r="158" spans="1:33" x14ac:dyDescent="0.2">
      <c r="A158" s="81">
        <f t="shared" si="20"/>
        <v>153</v>
      </c>
      <c r="B158" s="85"/>
      <c r="C158" s="86"/>
      <c r="D158" s="75"/>
      <c r="E158" s="76"/>
      <c r="F158" s="77"/>
      <c r="G158" s="78"/>
      <c r="H158" s="79"/>
      <c r="I158" s="45">
        <f t="shared" si="15"/>
        <v>3625</v>
      </c>
      <c r="J158" s="158"/>
      <c r="K158" s="159"/>
      <c r="L158" s="160">
        <f t="shared" si="16"/>
        <v>10884</v>
      </c>
      <c r="M158" s="46">
        <f t="shared" si="17"/>
        <v>153</v>
      </c>
      <c r="N158" s="43" t="str">
        <f>IF(AND(E158='Povolené hodnoty'!$B$4,F158=2),G158+J158,"")</f>
        <v/>
      </c>
      <c r="O158" s="45" t="str">
        <f>IF(AND(E158='Povolené hodnoty'!$B$4,F158=1),G158+J158,"")</f>
        <v/>
      </c>
      <c r="P158" s="43" t="str">
        <f>IF(AND(E158='Povolené hodnoty'!$B$4,F158=10),H158+K158,"")</f>
        <v/>
      </c>
      <c r="Q158" s="45" t="str">
        <f>IF(AND(E158='Povolené hodnoty'!$B$4,F158=9),H158+K158,"")</f>
        <v/>
      </c>
      <c r="R158" s="43" t="str">
        <f>IF(AND(E158&lt;&gt;'Povolené hodnoty'!$B$4,F158=2),G158+J158,"")</f>
        <v/>
      </c>
      <c r="S158" s="44" t="str">
        <f>IF(AND(E158&lt;&gt;'Povolené hodnoty'!$B$4,F158=3),G158+J158,"")</f>
        <v/>
      </c>
      <c r="T158" s="44" t="str">
        <f>IF(AND(E158&lt;&gt;'Povolené hodnoty'!$B$4,F158=4),G158+J158,"")</f>
        <v/>
      </c>
      <c r="U158" s="44" t="str">
        <f>IF(AND(E158&lt;&gt;'Povolené hodnoty'!$B$4,F158="5a"),G158-H158+J158-K158,"")</f>
        <v/>
      </c>
      <c r="V158" s="44" t="str">
        <f>IF(AND(E158&lt;&gt;'Povolené hodnoty'!$B$4,F158="5b"),G158-H158+J158-K158,"")</f>
        <v/>
      </c>
      <c r="W158" s="44" t="str">
        <f>IF(AND(E158&lt;&gt;'Povolené hodnoty'!$B$4,F158=6),G158+J158,"")</f>
        <v/>
      </c>
      <c r="X158" s="45" t="str">
        <f>IF(AND(E158&lt;&gt;'Povolené hodnoty'!$B$4,F158=7),G158+J158,"")</f>
        <v/>
      </c>
      <c r="Y158" s="43" t="str">
        <f>IF(AND(E158&lt;&gt;'Povolené hodnoty'!$B$4,F158=10),H158+K158,"")</f>
        <v/>
      </c>
      <c r="Z158" s="44" t="str">
        <f>IF(AND(E158&lt;&gt;'Povolené hodnoty'!$B$4,F158=11),H158+K158,"")</f>
        <v/>
      </c>
      <c r="AA158" s="44" t="str">
        <f>IF(AND(E158&lt;&gt;'Povolené hodnoty'!$B$4,F158=12),H158+K158,"")</f>
        <v/>
      </c>
      <c r="AB158" s="45" t="str">
        <f>IF(AND(E158&lt;&gt;'Povolené hodnoty'!$B$4,F158=13),H158+K158,"")</f>
        <v/>
      </c>
      <c r="AD158" s="19" t="b">
        <f t="shared" si="18"/>
        <v>0</v>
      </c>
      <c r="AE158" s="19" t="b">
        <f t="shared" si="19"/>
        <v>0</v>
      </c>
      <c r="AF158" s="19" t="b">
        <f>AND(E158&lt;&gt;'Povolené hodnoty'!$B$6,OR(SUM(G158,J158)&lt;&gt;SUM(N158:O158,R158:X158),SUM(H158,K158)&lt;&gt;SUM(P158:Q158,Y158:AB158),COUNT(G158:H158,J158:K158)&lt;&gt;COUNT(N158:AB158)))</f>
        <v>0</v>
      </c>
      <c r="AG158" s="19" t="b">
        <f>AND(E158='Povolené hodnoty'!$B$6,$AG$5)</f>
        <v>0</v>
      </c>
    </row>
    <row r="159" spans="1:33" x14ac:dyDescent="0.2">
      <c r="A159" s="81">
        <f t="shared" si="20"/>
        <v>154</v>
      </c>
      <c r="B159" s="85"/>
      <c r="C159" s="86"/>
      <c r="D159" s="75"/>
      <c r="E159" s="76"/>
      <c r="F159" s="77"/>
      <c r="G159" s="78"/>
      <c r="H159" s="79"/>
      <c r="I159" s="45">
        <f t="shared" si="15"/>
        <v>3625</v>
      </c>
      <c r="J159" s="158"/>
      <c r="K159" s="159"/>
      <c r="L159" s="160">
        <f t="shared" si="16"/>
        <v>10884</v>
      </c>
      <c r="M159" s="46">
        <f t="shared" si="17"/>
        <v>154</v>
      </c>
      <c r="N159" s="43" t="str">
        <f>IF(AND(E159='Povolené hodnoty'!$B$4,F159=2),G159+J159,"")</f>
        <v/>
      </c>
      <c r="O159" s="45" t="str">
        <f>IF(AND(E159='Povolené hodnoty'!$B$4,F159=1),G159+J159,"")</f>
        <v/>
      </c>
      <c r="P159" s="43" t="str">
        <f>IF(AND(E159='Povolené hodnoty'!$B$4,F159=10),H159+K159,"")</f>
        <v/>
      </c>
      <c r="Q159" s="45" t="str">
        <f>IF(AND(E159='Povolené hodnoty'!$B$4,F159=9),H159+K159,"")</f>
        <v/>
      </c>
      <c r="R159" s="43" t="str">
        <f>IF(AND(E159&lt;&gt;'Povolené hodnoty'!$B$4,F159=2),G159+J159,"")</f>
        <v/>
      </c>
      <c r="S159" s="44" t="str">
        <f>IF(AND(E159&lt;&gt;'Povolené hodnoty'!$B$4,F159=3),G159+J159,"")</f>
        <v/>
      </c>
      <c r="T159" s="44" t="str">
        <f>IF(AND(E159&lt;&gt;'Povolené hodnoty'!$B$4,F159=4),G159+J159,"")</f>
        <v/>
      </c>
      <c r="U159" s="44" t="str">
        <f>IF(AND(E159&lt;&gt;'Povolené hodnoty'!$B$4,F159="5a"),G159-H159+J159-K159,"")</f>
        <v/>
      </c>
      <c r="V159" s="44" t="str">
        <f>IF(AND(E159&lt;&gt;'Povolené hodnoty'!$B$4,F159="5b"),G159-H159+J159-K159,"")</f>
        <v/>
      </c>
      <c r="W159" s="44" t="str">
        <f>IF(AND(E159&lt;&gt;'Povolené hodnoty'!$B$4,F159=6),G159+J159,"")</f>
        <v/>
      </c>
      <c r="X159" s="45" t="str">
        <f>IF(AND(E159&lt;&gt;'Povolené hodnoty'!$B$4,F159=7),G159+J159,"")</f>
        <v/>
      </c>
      <c r="Y159" s="43" t="str">
        <f>IF(AND(E159&lt;&gt;'Povolené hodnoty'!$B$4,F159=10),H159+K159,"")</f>
        <v/>
      </c>
      <c r="Z159" s="44" t="str">
        <f>IF(AND(E159&lt;&gt;'Povolené hodnoty'!$B$4,F159=11),H159+K159,"")</f>
        <v/>
      </c>
      <c r="AA159" s="44" t="str">
        <f>IF(AND(E159&lt;&gt;'Povolené hodnoty'!$B$4,F159=12),H159+K159,"")</f>
        <v/>
      </c>
      <c r="AB159" s="45" t="str">
        <f>IF(AND(E159&lt;&gt;'Povolené hodnoty'!$B$4,F159=13),H159+K159,"")</f>
        <v/>
      </c>
      <c r="AD159" s="19" t="b">
        <f t="shared" si="18"/>
        <v>0</v>
      </c>
      <c r="AE159" s="19" t="b">
        <f t="shared" si="19"/>
        <v>0</v>
      </c>
      <c r="AF159" s="19" t="b">
        <f>AND(E159&lt;&gt;'Povolené hodnoty'!$B$6,OR(SUM(G159,J159)&lt;&gt;SUM(N159:O159,R159:X159),SUM(H159,K159)&lt;&gt;SUM(P159:Q159,Y159:AB159),COUNT(G159:H159,J159:K159)&lt;&gt;COUNT(N159:AB159)))</f>
        <v>0</v>
      </c>
      <c r="AG159" s="19" t="b">
        <f>AND(E159='Povolené hodnoty'!$B$6,$AG$5)</f>
        <v>0</v>
      </c>
    </row>
    <row r="160" spans="1:33" x14ac:dyDescent="0.2">
      <c r="A160" s="81">
        <f t="shared" si="20"/>
        <v>155</v>
      </c>
      <c r="B160" s="85"/>
      <c r="C160" s="86"/>
      <c r="D160" s="75"/>
      <c r="E160" s="76"/>
      <c r="F160" s="77"/>
      <c r="G160" s="78"/>
      <c r="H160" s="79"/>
      <c r="I160" s="45">
        <f t="shared" si="15"/>
        <v>3625</v>
      </c>
      <c r="J160" s="158"/>
      <c r="K160" s="159"/>
      <c r="L160" s="160">
        <f t="shared" si="16"/>
        <v>10884</v>
      </c>
      <c r="M160" s="46">
        <f t="shared" si="17"/>
        <v>155</v>
      </c>
      <c r="N160" s="43" t="str">
        <f>IF(AND(E160='Povolené hodnoty'!$B$4,F160=2),G160+J160,"")</f>
        <v/>
      </c>
      <c r="O160" s="45" t="str">
        <f>IF(AND(E160='Povolené hodnoty'!$B$4,F160=1),G160+J160,"")</f>
        <v/>
      </c>
      <c r="P160" s="43" t="str">
        <f>IF(AND(E160='Povolené hodnoty'!$B$4,F160=10),H160+K160,"")</f>
        <v/>
      </c>
      <c r="Q160" s="45" t="str">
        <f>IF(AND(E160='Povolené hodnoty'!$B$4,F160=9),H160+K160,"")</f>
        <v/>
      </c>
      <c r="R160" s="43" t="str">
        <f>IF(AND(E160&lt;&gt;'Povolené hodnoty'!$B$4,F160=2),G160+J160,"")</f>
        <v/>
      </c>
      <c r="S160" s="44" t="str">
        <f>IF(AND(E160&lt;&gt;'Povolené hodnoty'!$B$4,F160=3),G160+J160,"")</f>
        <v/>
      </c>
      <c r="T160" s="44" t="str">
        <f>IF(AND(E160&lt;&gt;'Povolené hodnoty'!$B$4,F160=4),G160+J160,"")</f>
        <v/>
      </c>
      <c r="U160" s="44" t="str">
        <f>IF(AND(E160&lt;&gt;'Povolené hodnoty'!$B$4,F160="5a"),G160-H160+J160-K160,"")</f>
        <v/>
      </c>
      <c r="V160" s="44" t="str">
        <f>IF(AND(E160&lt;&gt;'Povolené hodnoty'!$B$4,F160="5b"),G160-H160+J160-K160,"")</f>
        <v/>
      </c>
      <c r="W160" s="44" t="str">
        <f>IF(AND(E160&lt;&gt;'Povolené hodnoty'!$B$4,F160=6),G160+J160,"")</f>
        <v/>
      </c>
      <c r="X160" s="45" t="str">
        <f>IF(AND(E160&lt;&gt;'Povolené hodnoty'!$B$4,F160=7),G160+J160,"")</f>
        <v/>
      </c>
      <c r="Y160" s="43" t="str">
        <f>IF(AND(E160&lt;&gt;'Povolené hodnoty'!$B$4,F160=10),H160+K160,"")</f>
        <v/>
      </c>
      <c r="Z160" s="44" t="str">
        <f>IF(AND(E160&lt;&gt;'Povolené hodnoty'!$B$4,F160=11),H160+K160,"")</f>
        <v/>
      </c>
      <c r="AA160" s="44" t="str">
        <f>IF(AND(E160&lt;&gt;'Povolené hodnoty'!$B$4,F160=12),H160+K160,"")</f>
        <v/>
      </c>
      <c r="AB160" s="45" t="str">
        <f>IF(AND(E160&lt;&gt;'Povolené hodnoty'!$B$4,F160=13),H160+K160,"")</f>
        <v/>
      </c>
      <c r="AD160" s="19" t="b">
        <f t="shared" si="18"/>
        <v>0</v>
      </c>
      <c r="AE160" s="19" t="b">
        <f t="shared" si="19"/>
        <v>0</v>
      </c>
      <c r="AF160" s="19" t="b">
        <f>AND(E160&lt;&gt;'Povolené hodnoty'!$B$6,OR(SUM(G160,J160)&lt;&gt;SUM(N160:O160,R160:X160),SUM(H160,K160)&lt;&gt;SUM(P160:Q160,Y160:AB160),COUNT(G160:H160,J160:K160)&lt;&gt;COUNT(N160:AB160)))</f>
        <v>0</v>
      </c>
      <c r="AG160" s="19" t="b">
        <f>AND(E160='Povolené hodnoty'!$B$6,$AG$5)</f>
        <v>0</v>
      </c>
    </row>
    <row r="161" spans="1:33" x14ac:dyDescent="0.2">
      <c r="A161" s="81">
        <f t="shared" si="20"/>
        <v>156</v>
      </c>
      <c r="B161" s="85"/>
      <c r="C161" s="86"/>
      <c r="D161" s="75"/>
      <c r="E161" s="76"/>
      <c r="F161" s="77"/>
      <c r="G161" s="78"/>
      <c r="H161" s="79"/>
      <c r="I161" s="45">
        <f t="shared" si="15"/>
        <v>3625</v>
      </c>
      <c r="J161" s="158"/>
      <c r="K161" s="159"/>
      <c r="L161" s="160">
        <f t="shared" si="16"/>
        <v>10884</v>
      </c>
      <c r="M161" s="46">
        <f t="shared" si="17"/>
        <v>156</v>
      </c>
      <c r="N161" s="43" t="str">
        <f>IF(AND(E161='Povolené hodnoty'!$B$4,F161=2),G161+J161,"")</f>
        <v/>
      </c>
      <c r="O161" s="45" t="str">
        <f>IF(AND(E161='Povolené hodnoty'!$B$4,F161=1),G161+J161,"")</f>
        <v/>
      </c>
      <c r="P161" s="43" t="str">
        <f>IF(AND(E161='Povolené hodnoty'!$B$4,F161=10),H161+K161,"")</f>
        <v/>
      </c>
      <c r="Q161" s="45" t="str">
        <f>IF(AND(E161='Povolené hodnoty'!$B$4,F161=9),H161+K161,"")</f>
        <v/>
      </c>
      <c r="R161" s="43" t="str">
        <f>IF(AND(E161&lt;&gt;'Povolené hodnoty'!$B$4,F161=2),G161+J161,"")</f>
        <v/>
      </c>
      <c r="S161" s="44" t="str">
        <f>IF(AND(E161&lt;&gt;'Povolené hodnoty'!$B$4,F161=3),G161+J161,"")</f>
        <v/>
      </c>
      <c r="T161" s="44" t="str">
        <f>IF(AND(E161&lt;&gt;'Povolené hodnoty'!$B$4,F161=4),G161+J161,"")</f>
        <v/>
      </c>
      <c r="U161" s="44" t="str">
        <f>IF(AND(E161&lt;&gt;'Povolené hodnoty'!$B$4,F161="5a"),G161-H161+J161-K161,"")</f>
        <v/>
      </c>
      <c r="V161" s="44" t="str">
        <f>IF(AND(E161&lt;&gt;'Povolené hodnoty'!$B$4,F161="5b"),G161-H161+J161-K161,"")</f>
        <v/>
      </c>
      <c r="W161" s="44" t="str">
        <f>IF(AND(E161&lt;&gt;'Povolené hodnoty'!$B$4,F161=6),G161+J161,"")</f>
        <v/>
      </c>
      <c r="X161" s="45" t="str">
        <f>IF(AND(E161&lt;&gt;'Povolené hodnoty'!$B$4,F161=7),G161+J161,"")</f>
        <v/>
      </c>
      <c r="Y161" s="43" t="str">
        <f>IF(AND(E161&lt;&gt;'Povolené hodnoty'!$B$4,F161=10),H161+K161,"")</f>
        <v/>
      </c>
      <c r="Z161" s="44" t="str">
        <f>IF(AND(E161&lt;&gt;'Povolené hodnoty'!$B$4,F161=11),H161+K161,"")</f>
        <v/>
      </c>
      <c r="AA161" s="44" t="str">
        <f>IF(AND(E161&lt;&gt;'Povolené hodnoty'!$B$4,F161=12),H161+K161,"")</f>
        <v/>
      </c>
      <c r="AB161" s="45" t="str">
        <f>IF(AND(E161&lt;&gt;'Povolené hodnoty'!$B$4,F161=13),H161+K161,"")</f>
        <v/>
      </c>
      <c r="AD161" s="19" t="b">
        <f t="shared" si="18"/>
        <v>0</v>
      </c>
      <c r="AE161" s="19" t="b">
        <f t="shared" si="19"/>
        <v>0</v>
      </c>
      <c r="AF161" s="19" t="b">
        <f>AND(E161&lt;&gt;'Povolené hodnoty'!$B$6,OR(SUM(G161,J161)&lt;&gt;SUM(N161:O161,R161:X161),SUM(H161,K161)&lt;&gt;SUM(P161:Q161,Y161:AB161),COUNT(G161:H161,J161:K161)&lt;&gt;COUNT(N161:AB161)))</f>
        <v>0</v>
      </c>
      <c r="AG161" s="19" t="b">
        <f>AND(E161='Povolené hodnoty'!$B$6,$AG$5)</f>
        <v>0</v>
      </c>
    </row>
    <row r="162" spans="1:33" x14ac:dyDescent="0.2">
      <c r="A162" s="81">
        <f t="shared" si="20"/>
        <v>157</v>
      </c>
      <c r="B162" s="85"/>
      <c r="C162" s="86"/>
      <c r="D162" s="75"/>
      <c r="E162" s="76"/>
      <c r="F162" s="77"/>
      <c r="G162" s="78"/>
      <c r="H162" s="79"/>
      <c r="I162" s="45">
        <f t="shared" si="15"/>
        <v>3625</v>
      </c>
      <c r="J162" s="158"/>
      <c r="K162" s="159"/>
      <c r="L162" s="160">
        <f t="shared" si="16"/>
        <v>10884</v>
      </c>
      <c r="M162" s="46">
        <f t="shared" si="17"/>
        <v>157</v>
      </c>
      <c r="N162" s="43" t="str">
        <f>IF(AND(E162='Povolené hodnoty'!$B$4,F162=2),G162+J162,"")</f>
        <v/>
      </c>
      <c r="O162" s="45" t="str">
        <f>IF(AND(E162='Povolené hodnoty'!$B$4,F162=1),G162+J162,"")</f>
        <v/>
      </c>
      <c r="P162" s="43" t="str">
        <f>IF(AND(E162='Povolené hodnoty'!$B$4,F162=10),H162+K162,"")</f>
        <v/>
      </c>
      <c r="Q162" s="45" t="str">
        <f>IF(AND(E162='Povolené hodnoty'!$B$4,F162=9),H162+K162,"")</f>
        <v/>
      </c>
      <c r="R162" s="43" t="str">
        <f>IF(AND(E162&lt;&gt;'Povolené hodnoty'!$B$4,F162=2),G162+J162,"")</f>
        <v/>
      </c>
      <c r="S162" s="44" t="str">
        <f>IF(AND(E162&lt;&gt;'Povolené hodnoty'!$B$4,F162=3),G162+J162,"")</f>
        <v/>
      </c>
      <c r="T162" s="44" t="str">
        <f>IF(AND(E162&lt;&gt;'Povolené hodnoty'!$B$4,F162=4),G162+J162,"")</f>
        <v/>
      </c>
      <c r="U162" s="44" t="str">
        <f>IF(AND(E162&lt;&gt;'Povolené hodnoty'!$B$4,F162="5a"),G162-H162+J162-K162,"")</f>
        <v/>
      </c>
      <c r="V162" s="44" t="str">
        <f>IF(AND(E162&lt;&gt;'Povolené hodnoty'!$B$4,F162="5b"),G162-H162+J162-K162,"")</f>
        <v/>
      </c>
      <c r="W162" s="44" t="str">
        <f>IF(AND(E162&lt;&gt;'Povolené hodnoty'!$B$4,F162=6),G162+J162,"")</f>
        <v/>
      </c>
      <c r="X162" s="45" t="str">
        <f>IF(AND(E162&lt;&gt;'Povolené hodnoty'!$B$4,F162=7),G162+J162,"")</f>
        <v/>
      </c>
      <c r="Y162" s="43" t="str">
        <f>IF(AND(E162&lt;&gt;'Povolené hodnoty'!$B$4,F162=10),H162+K162,"")</f>
        <v/>
      </c>
      <c r="Z162" s="44" t="str">
        <f>IF(AND(E162&lt;&gt;'Povolené hodnoty'!$B$4,F162=11),H162+K162,"")</f>
        <v/>
      </c>
      <c r="AA162" s="44" t="str">
        <f>IF(AND(E162&lt;&gt;'Povolené hodnoty'!$B$4,F162=12),H162+K162,"")</f>
        <v/>
      </c>
      <c r="AB162" s="45" t="str">
        <f>IF(AND(E162&lt;&gt;'Povolené hodnoty'!$B$4,F162=13),H162+K162,"")</f>
        <v/>
      </c>
      <c r="AD162" s="19" t="b">
        <f t="shared" si="18"/>
        <v>0</v>
      </c>
      <c r="AE162" s="19" t="b">
        <f t="shared" si="19"/>
        <v>0</v>
      </c>
      <c r="AF162" s="19" t="b">
        <f>AND(E162&lt;&gt;'Povolené hodnoty'!$B$6,OR(SUM(G162,J162)&lt;&gt;SUM(N162:O162,R162:X162),SUM(H162,K162)&lt;&gt;SUM(P162:Q162,Y162:AB162),COUNT(G162:H162,J162:K162)&lt;&gt;COUNT(N162:AB162)))</f>
        <v>0</v>
      </c>
      <c r="AG162" s="19" t="b">
        <f>AND(E162='Povolené hodnoty'!$B$6,$AG$5)</f>
        <v>0</v>
      </c>
    </row>
    <row r="163" spans="1:33" x14ac:dyDescent="0.2">
      <c r="A163" s="81">
        <f t="shared" si="20"/>
        <v>158</v>
      </c>
      <c r="B163" s="85"/>
      <c r="C163" s="86"/>
      <c r="D163" s="75"/>
      <c r="E163" s="76"/>
      <c r="F163" s="77"/>
      <c r="G163" s="78"/>
      <c r="H163" s="79"/>
      <c r="I163" s="45">
        <f t="shared" si="15"/>
        <v>3625</v>
      </c>
      <c r="J163" s="158"/>
      <c r="K163" s="159"/>
      <c r="L163" s="160">
        <f t="shared" si="16"/>
        <v>10884</v>
      </c>
      <c r="M163" s="46">
        <f t="shared" si="17"/>
        <v>158</v>
      </c>
      <c r="N163" s="43" t="str">
        <f>IF(AND(E163='Povolené hodnoty'!$B$4,F163=2),G163+J163,"")</f>
        <v/>
      </c>
      <c r="O163" s="45" t="str">
        <f>IF(AND(E163='Povolené hodnoty'!$B$4,F163=1),G163+J163,"")</f>
        <v/>
      </c>
      <c r="P163" s="43" t="str">
        <f>IF(AND(E163='Povolené hodnoty'!$B$4,F163=10),H163+K163,"")</f>
        <v/>
      </c>
      <c r="Q163" s="45" t="str">
        <f>IF(AND(E163='Povolené hodnoty'!$B$4,F163=9),H163+K163,"")</f>
        <v/>
      </c>
      <c r="R163" s="43" t="str">
        <f>IF(AND(E163&lt;&gt;'Povolené hodnoty'!$B$4,F163=2),G163+J163,"")</f>
        <v/>
      </c>
      <c r="S163" s="44" t="str">
        <f>IF(AND(E163&lt;&gt;'Povolené hodnoty'!$B$4,F163=3),G163+J163,"")</f>
        <v/>
      </c>
      <c r="T163" s="44" t="str">
        <f>IF(AND(E163&lt;&gt;'Povolené hodnoty'!$B$4,F163=4),G163+J163,"")</f>
        <v/>
      </c>
      <c r="U163" s="44" t="str">
        <f>IF(AND(E163&lt;&gt;'Povolené hodnoty'!$B$4,F163="5a"),G163-H163+J163-K163,"")</f>
        <v/>
      </c>
      <c r="V163" s="44" t="str">
        <f>IF(AND(E163&lt;&gt;'Povolené hodnoty'!$B$4,F163="5b"),G163-H163+J163-K163,"")</f>
        <v/>
      </c>
      <c r="W163" s="44" t="str">
        <f>IF(AND(E163&lt;&gt;'Povolené hodnoty'!$B$4,F163=6),G163+J163,"")</f>
        <v/>
      </c>
      <c r="X163" s="45" t="str">
        <f>IF(AND(E163&lt;&gt;'Povolené hodnoty'!$B$4,F163=7),G163+J163,"")</f>
        <v/>
      </c>
      <c r="Y163" s="43" t="str">
        <f>IF(AND(E163&lt;&gt;'Povolené hodnoty'!$B$4,F163=10),H163+K163,"")</f>
        <v/>
      </c>
      <c r="Z163" s="44" t="str">
        <f>IF(AND(E163&lt;&gt;'Povolené hodnoty'!$B$4,F163=11),H163+K163,"")</f>
        <v/>
      </c>
      <c r="AA163" s="44" t="str">
        <f>IF(AND(E163&lt;&gt;'Povolené hodnoty'!$B$4,F163=12),H163+K163,"")</f>
        <v/>
      </c>
      <c r="AB163" s="45" t="str">
        <f>IF(AND(E163&lt;&gt;'Povolené hodnoty'!$B$4,F163=13),H163+K163,"")</f>
        <v/>
      </c>
      <c r="AD163" s="19" t="b">
        <f t="shared" si="18"/>
        <v>0</v>
      </c>
      <c r="AE163" s="19" t="b">
        <f t="shared" si="19"/>
        <v>0</v>
      </c>
      <c r="AF163" s="19" t="b">
        <f>AND(E163&lt;&gt;'Povolené hodnoty'!$B$6,OR(SUM(G163,J163)&lt;&gt;SUM(N163:O163,R163:X163),SUM(H163,K163)&lt;&gt;SUM(P163:Q163,Y163:AB163),COUNT(G163:H163,J163:K163)&lt;&gt;COUNT(N163:AB163)))</f>
        <v>0</v>
      </c>
      <c r="AG163" s="19" t="b">
        <f>AND(E163='Povolené hodnoty'!$B$6,$AG$5)</f>
        <v>0</v>
      </c>
    </row>
    <row r="164" spans="1:33" x14ac:dyDescent="0.2">
      <c r="A164" s="81">
        <f t="shared" si="20"/>
        <v>159</v>
      </c>
      <c r="B164" s="85"/>
      <c r="C164" s="86"/>
      <c r="D164" s="75"/>
      <c r="E164" s="76"/>
      <c r="F164" s="77"/>
      <c r="G164" s="78"/>
      <c r="H164" s="79"/>
      <c r="I164" s="45">
        <f t="shared" si="15"/>
        <v>3625</v>
      </c>
      <c r="J164" s="158"/>
      <c r="K164" s="159"/>
      <c r="L164" s="160">
        <f t="shared" si="16"/>
        <v>10884</v>
      </c>
      <c r="M164" s="46">
        <f t="shared" si="17"/>
        <v>159</v>
      </c>
      <c r="N164" s="43" t="str">
        <f>IF(AND(E164='Povolené hodnoty'!$B$4,F164=2),G164+J164,"")</f>
        <v/>
      </c>
      <c r="O164" s="45" t="str">
        <f>IF(AND(E164='Povolené hodnoty'!$B$4,F164=1),G164+J164,"")</f>
        <v/>
      </c>
      <c r="P164" s="43" t="str">
        <f>IF(AND(E164='Povolené hodnoty'!$B$4,F164=10),H164+K164,"")</f>
        <v/>
      </c>
      <c r="Q164" s="45" t="str">
        <f>IF(AND(E164='Povolené hodnoty'!$B$4,F164=9),H164+K164,"")</f>
        <v/>
      </c>
      <c r="R164" s="43" t="str">
        <f>IF(AND(E164&lt;&gt;'Povolené hodnoty'!$B$4,F164=2),G164+J164,"")</f>
        <v/>
      </c>
      <c r="S164" s="44" t="str">
        <f>IF(AND(E164&lt;&gt;'Povolené hodnoty'!$B$4,F164=3),G164+J164,"")</f>
        <v/>
      </c>
      <c r="T164" s="44" t="str">
        <f>IF(AND(E164&lt;&gt;'Povolené hodnoty'!$B$4,F164=4),G164+J164,"")</f>
        <v/>
      </c>
      <c r="U164" s="44" t="str">
        <f>IF(AND(E164&lt;&gt;'Povolené hodnoty'!$B$4,F164="5a"),G164-H164+J164-K164,"")</f>
        <v/>
      </c>
      <c r="V164" s="44" t="str">
        <f>IF(AND(E164&lt;&gt;'Povolené hodnoty'!$B$4,F164="5b"),G164-H164+J164-K164,"")</f>
        <v/>
      </c>
      <c r="W164" s="44" t="str">
        <f>IF(AND(E164&lt;&gt;'Povolené hodnoty'!$B$4,F164=6),G164+J164,"")</f>
        <v/>
      </c>
      <c r="X164" s="45" t="str">
        <f>IF(AND(E164&lt;&gt;'Povolené hodnoty'!$B$4,F164=7),G164+J164,"")</f>
        <v/>
      </c>
      <c r="Y164" s="43" t="str">
        <f>IF(AND(E164&lt;&gt;'Povolené hodnoty'!$B$4,F164=10),H164+K164,"")</f>
        <v/>
      </c>
      <c r="Z164" s="44" t="str">
        <f>IF(AND(E164&lt;&gt;'Povolené hodnoty'!$B$4,F164=11),H164+K164,"")</f>
        <v/>
      </c>
      <c r="AA164" s="44" t="str">
        <f>IF(AND(E164&lt;&gt;'Povolené hodnoty'!$B$4,F164=12),H164+K164,"")</f>
        <v/>
      </c>
      <c r="AB164" s="45" t="str">
        <f>IF(AND(E164&lt;&gt;'Povolené hodnoty'!$B$4,F164=13),H164+K164,"")</f>
        <v/>
      </c>
      <c r="AD164" s="19" t="b">
        <f t="shared" si="18"/>
        <v>0</v>
      </c>
      <c r="AE164" s="19" t="b">
        <f t="shared" si="19"/>
        <v>0</v>
      </c>
      <c r="AF164" s="19" t="b">
        <f>AND(E164&lt;&gt;'Povolené hodnoty'!$B$6,OR(SUM(G164,J164)&lt;&gt;SUM(N164:O164,R164:X164),SUM(H164,K164)&lt;&gt;SUM(P164:Q164,Y164:AB164),COUNT(G164:H164,J164:K164)&lt;&gt;COUNT(N164:AB164)))</f>
        <v>0</v>
      </c>
      <c r="AG164" s="19" t="b">
        <f>AND(E164='Povolené hodnoty'!$B$6,$AG$5)</f>
        <v>0</v>
      </c>
    </row>
    <row r="165" spans="1:33" x14ac:dyDescent="0.2">
      <c r="A165" s="81">
        <f t="shared" si="20"/>
        <v>160</v>
      </c>
      <c r="B165" s="85"/>
      <c r="C165" s="86"/>
      <c r="D165" s="75"/>
      <c r="E165" s="76"/>
      <c r="F165" s="77"/>
      <c r="G165" s="78"/>
      <c r="H165" s="79"/>
      <c r="I165" s="45">
        <f t="shared" si="15"/>
        <v>3625</v>
      </c>
      <c r="J165" s="158"/>
      <c r="K165" s="159"/>
      <c r="L165" s="160">
        <f t="shared" si="16"/>
        <v>10884</v>
      </c>
      <c r="M165" s="46">
        <f t="shared" si="17"/>
        <v>160</v>
      </c>
      <c r="N165" s="43" t="str">
        <f>IF(AND(E165='Povolené hodnoty'!$B$4,F165=2),G165+J165,"")</f>
        <v/>
      </c>
      <c r="O165" s="45" t="str">
        <f>IF(AND(E165='Povolené hodnoty'!$B$4,F165=1),G165+J165,"")</f>
        <v/>
      </c>
      <c r="P165" s="43" t="str">
        <f>IF(AND(E165='Povolené hodnoty'!$B$4,F165=10),H165+K165,"")</f>
        <v/>
      </c>
      <c r="Q165" s="45" t="str">
        <f>IF(AND(E165='Povolené hodnoty'!$B$4,F165=9),H165+K165,"")</f>
        <v/>
      </c>
      <c r="R165" s="43" t="str">
        <f>IF(AND(E165&lt;&gt;'Povolené hodnoty'!$B$4,F165=2),G165+J165,"")</f>
        <v/>
      </c>
      <c r="S165" s="44" t="str">
        <f>IF(AND(E165&lt;&gt;'Povolené hodnoty'!$B$4,F165=3),G165+J165,"")</f>
        <v/>
      </c>
      <c r="T165" s="44" t="str">
        <f>IF(AND(E165&lt;&gt;'Povolené hodnoty'!$B$4,F165=4),G165+J165,"")</f>
        <v/>
      </c>
      <c r="U165" s="44" t="str">
        <f>IF(AND(E165&lt;&gt;'Povolené hodnoty'!$B$4,F165="5a"),G165-H165+J165-K165,"")</f>
        <v/>
      </c>
      <c r="V165" s="44" t="str">
        <f>IF(AND(E165&lt;&gt;'Povolené hodnoty'!$B$4,F165="5b"),G165-H165+J165-K165,"")</f>
        <v/>
      </c>
      <c r="W165" s="44" t="str">
        <f>IF(AND(E165&lt;&gt;'Povolené hodnoty'!$B$4,F165=6),G165+J165,"")</f>
        <v/>
      </c>
      <c r="X165" s="45" t="str">
        <f>IF(AND(E165&lt;&gt;'Povolené hodnoty'!$B$4,F165=7),G165+J165,"")</f>
        <v/>
      </c>
      <c r="Y165" s="43" t="str">
        <f>IF(AND(E165&lt;&gt;'Povolené hodnoty'!$B$4,F165=10),H165+K165,"")</f>
        <v/>
      </c>
      <c r="Z165" s="44" t="str">
        <f>IF(AND(E165&lt;&gt;'Povolené hodnoty'!$B$4,F165=11),H165+K165,"")</f>
        <v/>
      </c>
      <c r="AA165" s="44" t="str">
        <f>IF(AND(E165&lt;&gt;'Povolené hodnoty'!$B$4,F165=12),H165+K165,"")</f>
        <v/>
      </c>
      <c r="AB165" s="45" t="str">
        <f>IF(AND(E165&lt;&gt;'Povolené hodnoty'!$B$4,F165=13),H165+K165,"")</f>
        <v/>
      </c>
      <c r="AD165" s="19" t="b">
        <f t="shared" si="18"/>
        <v>0</v>
      </c>
      <c r="AE165" s="19" t="b">
        <f t="shared" si="19"/>
        <v>0</v>
      </c>
      <c r="AF165" s="19" t="b">
        <f>AND(E165&lt;&gt;'Povolené hodnoty'!$B$6,OR(SUM(G165,J165)&lt;&gt;SUM(N165:O165,R165:X165),SUM(H165,K165)&lt;&gt;SUM(P165:Q165,Y165:AB165),COUNT(G165:H165,J165:K165)&lt;&gt;COUNT(N165:AB165)))</f>
        <v>0</v>
      </c>
      <c r="AG165" s="19" t="b">
        <f>AND(E165='Povolené hodnoty'!$B$6,$AG$5)</f>
        <v>0</v>
      </c>
    </row>
    <row r="166" spans="1:33" x14ac:dyDescent="0.2">
      <c r="A166" s="81">
        <f t="shared" si="20"/>
        <v>161</v>
      </c>
      <c r="B166" s="85"/>
      <c r="C166" s="86"/>
      <c r="D166" s="75"/>
      <c r="E166" s="76"/>
      <c r="F166" s="77"/>
      <c r="G166" s="78"/>
      <c r="H166" s="79"/>
      <c r="I166" s="45">
        <f t="shared" si="15"/>
        <v>3625</v>
      </c>
      <c r="J166" s="158"/>
      <c r="K166" s="159"/>
      <c r="L166" s="160">
        <f t="shared" si="16"/>
        <v>10884</v>
      </c>
      <c r="M166" s="46">
        <f t="shared" si="17"/>
        <v>161</v>
      </c>
      <c r="N166" s="43" t="str">
        <f>IF(AND(E166='Povolené hodnoty'!$B$4,F166=2),G166+J166,"")</f>
        <v/>
      </c>
      <c r="O166" s="45" t="str">
        <f>IF(AND(E166='Povolené hodnoty'!$B$4,F166=1),G166+J166,"")</f>
        <v/>
      </c>
      <c r="P166" s="43" t="str">
        <f>IF(AND(E166='Povolené hodnoty'!$B$4,F166=10),H166+K166,"")</f>
        <v/>
      </c>
      <c r="Q166" s="45" t="str">
        <f>IF(AND(E166='Povolené hodnoty'!$B$4,F166=9),H166+K166,"")</f>
        <v/>
      </c>
      <c r="R166" s="43" t="str">
        <f>IF(AND(E166&lt;&gt;'Povolené hodnoty'!$B$4,F166=2),G166+J166,"")</f>
        <v/>
      </c>
      <c r="S166" s="44" t="str">
        <f>IF(AND(E166&lt;&gt;'Povolené hodnoty'!$B$4,F166=3),G166+J166,"")</f>
        <v/>
      </c>
      <c r="T166" s="44" t="str">
        <f>IF(AND(E166&lt;&gt;'Povolené hodnoty'!$B$4,F166=4),G166+J166,"")</f>
        <v/>
      </c>
      <c r="U166" s="44" t="str">
        <f>IF(AND(E166&lt;&gt;'Povolené hodnoty'!$B$4,F166="5a"),G166-H166+J166-K166,"")</f>
        <v/>
      </c>
      <c r="V166" s="44" t="str">
        <f>IF(AND(E166&lt;&gt;'Povolené hodnoty'!$B$4,F166="5b"),G166-H166+J166-K166,"")</f>
        <v/>
      </c>
      <c r="W166" s="44" t="str">
        <f>IF(AND(E166&lt;&gt;'Povolené hodnoty'!$B$4,F166=6),G166+J166,"")</f>
        <v/>
      </c>
      <c r="X166" s="45" t="str">
        <f>IF(AND(E166&lt;&gt;'Povolené hodnoty'!$B$4,F166=7),G166+J166,"")</f>
        <v/>
      </c>
      <c r="Y166" s="43" t="str">
        <f>IF(AND(E166&lt;&gt;'Povolené hodnoty'!$B$4,F166=10),H166+K166,"")</f>
        <v/>
      </c>
      <c r="Z166" s="44" t="str">
        <f>IF(AND(E166&lt;&gt;'Povolené hodnoty'!$B$4,F166=11),H166+K166,"")</f>
        <v/>
      </c>
      <c r="AA166" s="44" t="str">
        <f>IF(AND(E166&lt;&gt;'Povolené hodnoty'!$B$4,F166=12),H166+K166,"")</f>
        <v/>
      </c>
      <c r="AB166" s="45" t="str">
        <f>IF(AND(E166&lt;&gt;'Povolené hodnoty'!$B$4,F166=13),H166+K166,"")</f>
        <v/>
      </c>
      <c r="AD166" s="19" t="b">
        <f t="shared" si="18"/>
        <v>0</v>
      </c>
      <c r="AE166" s="19" t="b">
        <f t="shared" si="19"/>
        <v>0</v>
      </c>
      <c r="AF166" s="19" t="b">
        <f>AND(E166&lt;&gt;'Povolené hodnoty'!$B$6,OR(SUM(G166,J166)&lt;&gt;SUM(N166:O166,R166:X166),SUM(H166,K166)&lt;&gt;SUM(P166:Q166,Y166:AB166),COUNT(G166:H166,J166:K166)&lt;&gt;COUNT(N166:AB166)))</f>
        <v>0</v>
      </c>
      <c r="AG166" s="19" t="b">
        <f>AND(E166='Povolené hodnoty'!$B$6,$AG$5)</f>
        <v>0</v>
      </c>
    </row>
    <row r="167" spans="1:33" x14ac:dyDescent="0.2">
      <c r="A167" s="81">
        <f t="shared" si="20"/>
        <v>162</v>
      </c>
      <c r="B167" s="85"/>
      <c r="C167" s="86"/>
      <c r="D167" s="75"/>
      <c r="E167" s="76"/>
      <c r="F167" s="77"/>
      <c r="G167" s="78"/>
      <c r="H167" s="79"/>
      <c r="I167" s="45">
        <f t="shared" si="15"/>
        <v>3625</v>
      </c>
      <c r="J167" s="158"/>
      <c r="K167" s="159"/>
      <c r="L167" s="160">
        <f t="shared" si="16"/>
        <v>10884</v>
      </c>
      <c r="M167" s="46">
        <f t="shared" si="17"/>
        <v>162</v>
      </c>
      <c r="N167" s="43" t="str">
        <f>IF(AND(E167='Povolené hodnoty'!$B$4,F167=2),G167+J167,"")</f>
        <v/>
      </c>
      <c r="O167" s="45" t="str">
        <f>IF(AND(E167='Povolené hodnoty'!$B$4,F167=1),G167+J167,"")</f>
        <v/>
      </c>
      <c r="P167" s="43" t="str">
        <f>IF(AND(E167='Povolené hodnoty'!$B$4,F167=10),H167+K167,"")</f>
        <v/>
      </c>
      <c r="Q167" s="45" t="str">
        <f>IF(AND(E167='Povolené hodnoty'!$B$4,F167=9),H167+K167,"")</f>
        <v/>
      </c>
      <c r="R167" s="43" t="str">
        <f>IF(AND(E167&lt;&gt;'Povolené hodnoty'!$B$4,F167=2),G167+J167,"")</f>
        <v/>
      </c>
      <c r="S167" s="44" t="str">
        <f>IF(AND(E167&lt;&gt;'Povolené hodnoty'!$B$4,F167=3),G167+J167,"")</f>
        <v/>
      </c>
      <c r="T167" s="44" t="str">
        <f>IF(AND(E167&lt;&gt;'Povolené hodnoty'!$B$4,F167=4),G167+J167,"")</f>
        <v/>
      </c>
      <c r="U167" s="44" t="str">
        <f>IF(AND(E167&lt;&gt;'Povolené hodnoty'!$B$4,F167="5a"),G167-H167+J167-K167,"")</f>
        <v/>
      </c>
      <c r="V167" s="44" t="str">
        <f>IF(AND(E167&lt;&gt;'Povolené hodnoty'!$B$4,F167="5b"),G167-H167+J167-K167,"")</f>
        <v/>
      </c>
      <c r="W167" s="44" t="str">
        <f>IF(AND(E167&lt;&gt;'Povolené hodnoty'!$B$4,F167=6),G167+J167,"")</f>
        <v/>
      </c>
      <c r="X167" s="45" t="str">
        <f>IF(AND(E167&lt;&gt;'Povolené hodnoty'!$B$4,F167=7),G167+J167,"")</f>
        <v/>
      </c>
      <c r="Y167" s="43" t="str">
        <f>IF(AND(E167&lt;&gt;'Povolené hodnoty'!$B$4,F167=10),H167+K167,"")</f>
        <v/>
      </c>
      <c r="Z167" s="44" t="str">
        <f>IF(AND(E167&lt;&gt;'Povolené hodnoty'!$B$4,F167=11),H167+K167,"")</f>
        <v/>
      </c>
      <c r="AA167" s="44" t="str">
        <f>IF(AND(E167&lt;&gt;'Povolené hodnoty'!$B$4,F167=12),H167+K167,"")</f>
        <v/>
      </c>
      <c r="AB167" s="45" t="str">
        <f>IF(AND(E167&lt;&gt;'Povolené hodnoty'!$B$4,F167=13),H167+K167,"")</f>
        <v/>
      </c>
      <c r="AD167" s="19" t="b">
        <f t="shared" si="18"/>
        <v>0</v>
      </c>
      <c r="AE167" s="19" t="b">
        <f t="shared" si="19"/>
        <v>0</v>
      </c>
      <c r="AF167" s="19" t="b">
        <f>AND(E167&lt;&gt;'Povolené hodnoty'!$B$6,OR(SUM(G167,J167)&lt;&gt;SUM(N167:O167,R167:X167),SUM(H167,K167)&lt;&gt;SUM(P167:Q167,Y167:AB167),COUNT(G167:H167,J167:K167)&lt;&gt;COUNT(N167:AB167)))</f>
        <v>0</v>
      </c>
      <c r="AG167" s="19" t="b">
        <f>AND(E167='Povolené hodnoty'!$B$6,$AG$5)</f>
        <v>0</v>
      </c>
    </row>
    <row r="168" spans="1:33" x14ac:dyDescent="0.2">
      <c r="A168" s="81">
        <f t="shared" si="20"/>
        <v>163</v>
      </c>
      <c r="B168" s="85"/>
      <c r="C168" s="86"/>
      <c r="D168" s="75"/>
      <c r="E168" s="76"/>
      <c r="F168" s="77"/>
      <c r="G168" s="78"/>
      <c r="H168" s="79"/>
      <c r="I168" s="45">
        <f t="shared" si="15"/>
        <v>3625</v>
      </c>
      <c r="J168" s="158"/>
      <c r="K168" s="159"/>
      <c r="L168" s="160">
        <f t="shared" si="16"/>
        <v>10884</v>
      </c>
      <c r="M168" s="46">
        <f t="shared" si="17"/>
        <v>163</v>
      </c>
      <c r="N168" s="43" t="str">
        <f>IF(AND(E168='Povolené hodnoty'!$B$4,F168=2),G168+J168,"")</f>
        <v/>
      </c>
      <c r="O168" s="45" t="str">
        <f>IF(AND(E168='Povolené hodnoty'!$B$4,F168=1),G168+J168,"")</f>
        <v/>
      </c>
      <c r="P168" s="43" t="str">
        <f>IF(AND(E168='Povolené hodnoty'!$B$4,F168=10),H168+K168,"")</f>
        <v/>
      </c>
      <c r="Q168" s="45" t="str">
        <f>IF(AND(E168='Povolené hodnoty'!$B$4,F168=9),H168+K168,"")</f>
        <v/>
      </c>
      <c r="R168" s="43" t="str">
        <f>IF(AND(E168&lt;&gt;'Povolené hodnoty'!$B$4,F168=2),G168+J168,"")</f>
        <v/>
      </c>
      <c r="S168" s="44" t="str">
        <f>IF(AND(E168&lt;&gt;'Povolené hodnoty'!$B$4,F168=3),G168+J168,"")</f>
        <v/>
      </c>
      <c r="T168" s="44" t="str">
        <f>IF(AND(E168&lt;&gt;'Povolené hodnoty'!$B$4,F168=4),G168+J168,"")</f>
        <v/>
      </c>
      <c r="U168" s="44" t="str">
        <f>IF(AND(E168&lt;&gt;'Povolené hodnoty'!$B$4,F168="5a"),G168-H168+J168-K168,"")</f>
        <v/>
      </c>
      <c r="V168" s="44" t="str">
        <f>IF(AND(E168&lt;&gt;'Povolené hodnoty'!$B$4,F168="5b"),G168-H168+J168-K168,"")</f>
        <v/>
      </c>
      <c r="W168" s="44" t="str">
        <f>IF(AND(E168&lt;&gt;'Povolené hodnoty'!$B$4,F168=6),G168+J168,"")</f>
        <v/>
      </c>
      <c r="X168" s="45" t="str">
        <f>IF(AND(E168&lt;&gt;'Povolené hodnoty'!$B$4,F168=7),G168+J168,"")</f>
        <v/>
      </c>
      <c r="Y168" s="43" t="str">
        <f>IF(AND(E168&lt;&gt;'Povolené hodnoty'!$B$4,F168=10),H168+K168,"")</f>
        <v/>
      </c>
      <c r="Z168" s="44" t="str">
        <f>IF(AND(E168&lt;&gt;'Povolené hodnoty'!$B$4,F168=11),H168+K168,"")</f>
        <v/>
      </c>
      <c r="AA168" s="44" t="str">
        <f>IF(AND(E168&lt;&gt;'Povolené hodnoty'!$B$4,F168=12),H168+K168,"")</f>
        <v/>
      </c>
      <c r="AB168" s="45" t="str">
        <f>IF(AND(E168&lt;&gt;'Povolené hodnoty'!$B$4,F168=13),H168+K168,"")</f>
        <v/>
      </c>
      <c r="AD168" s="19" t="b">
        <f t="shared" si="18"/>
        <v>0</v>
      </c>
      <c r="AE168" s="19" t="b">
        <f t="shared" si="19"/>
        <v>0</v>
      </c>
      <c r="AF168" s="19" t="b">
        <f>AND(E168&lt;&gt;'Povolené hodnoty'!$B$6,OR(SUM(G168,J168)&lt;&gt;SUM(N168:O168,R168:X168),SUM(H168,K168)&lt;&gt;SUM(P168:Q168,Y168:AB168),COUNT(G168:H168,J168:K168)&lt;&gt;COUNT(N168:AB168)))</f>
        <v>0</v>
      </c>
      <c r="AG168" s="19" t="b">
        <f>AND(E168='Povolené hodnoty'!$B$6,$AG$5)</f>
        <v>0</v>
      </c>
    </row>
    <row r="169" spans="1:33" x14ac:dyDescent="0.2">
      <c r="A169" s="81">
        <f t="shared" si="20"/>
        <v>164</v>
      </c>
      <c r="B169" s="85"/>
      <c r="C169" s="86"/>
      <c r="D169" s="75"/>
      <c r="E169" s="76"/>
      <c r="F169" s="77"/>
      <c r="G169" s="78"/>
      <c r="H169" s="79"/>
      <c r="I169" s="45">
        <f t="shared" si="15"/>
        <v>3625</v>
      </c>
      <c r="J169" s="158"/>
      <c r="K169" s="159"/>
      <c r="L169" s="160">
        <f t="shared" si="16"/>
        <v>10884</v>
      </c>
      <c r="M169" s="46">
        <f t="shared" si="17"/>
        <v>164</v>
      </c>
      <c r="N169" s="43" t="str">
        <f>IF(AND(E169='Povolené hodnoty'!$B$4,F169=2),G169+J169,"")</f>
        <v/>
      </c>
      <c r="O169" s="45" t="str">
        <f>IF(AND(E169='Povolené hodnoty'!$B$4,F169=1),G169+J169,"")</f>
        <v/>
      </c>
      <c r="P169" s="43" t="str">
        <f>IF(AND(E169='Povolené hodnoty'!$B$4,F169=10),H169+K169,"")</f>
        <v/>
      </c>
      <c r="Q169" s="45" t="str">
        <f>IF(AND(E169='Povolené hodnoty'!$B$4,F169=9),H169+K169,"")</f>
        <v/>
      </c>
      <c r="R169" s="43" t="str">
        <f>IF(AND(E169&lt;&gt;'Povolené hodnoty'!$B$4,F169=2),G169+J169,"")</f>
        <v/>
      </c>
      <c r="S169" s="44" t="str">
        <f>IF(AND(E169&lt;&gt;'Povolené hodnoty'!$B$4,F169=3),G169+J169,"")</f>
        <v/>
      </c>
      <c r="T169" s="44" t="str">
        <f>IF(AND(E169&lt;&gt;'Povolené hodnoty'!$B$4,F169=4),G169+J169,"")</f>
        <v/>
      </c>
      <c r="U169" s="44" t="str">
        <f>IF(AND(E169&lt;&gt;'Povolené hodnoty'!$B$4,F169="5a"),G169-H169+J169-K169,"")</f>
        <v/>
      </c>
      <c r="V169" s="44" t="str">
        <f>IF(AND(E169&lt;&gt;'Povolené hodnoty'!$B$4,F169="5b"),G169-H169+J169-K169,"")</f>
        <v/>
      </c>
      <c r="W169" s="44" t="str">
        <f>IF(AND(E169&lt;&gt;'Povolené hodnoty'!$B$4,F169=6),G169+J169,"")</f>
        <v/>
      </c>
      <c r="X169" s="45" t="str">
        <f>IF(AND(E169&lt;&gt;'Povolené hodnoty'!$B$4,F169=7),G169+J169,"")</f>
        <v/>
      </c>
      <c r="Y169" s="43" t="str">
        <f>IF(AND(E169&lt;&gt;'Povolené hodnoty'!$B$4,F169=10),H169+K169,"")</f>
        <v/>
      </c>
      <c r="Z169" s="44" t="str">
        <f>IF(AND(E169&lt;&gt;'Povolené hodnoty'!$B$4,F169=11),H169+K169,"")</f>
        <v/>
      </c>
      <c r="AA169" s="44" t="str">
        <f>IF(AND(E169&lt;&gt;'Povolené hodnoty'!$B$4,F169=12),H169+K169,"")</f>
        <v/>
      </c>
      <c r="AB169" s="45" t="str">
        <f>IF(AND(E169&lt;&gt;'Povolené hodnoty'!$B$4,F169=13),H169+K169,"")</f>
        <v/>
      </c>
      <c r="AD169" s="19" t="b">
        <f t="shared" si="18"/>
        <v>0</v>
      </c>
      <c r="AE169" s="19" t="b">
        <f t="shared" si="19"/>
        <v>0</v>
      </c>
      <c r="AF169" s="19" t="b">
        <f>AND(E169&lt;&gt;'Povolené hodnoty'!$B$6,OR(SUM(G169,J169)&lt;&gt;SUM(N169:O169,R169:X169),SUM(H169,K169)&lt;&gt;SUM(P169:Q169,Y169:AB169),COUNT(G169:H169,J169:K169)&lt;&gt;COUNT(N169:AB169)))</f>
        <v>0</v>
      </c>
      <c r="AG169" s="19" t="b">
        <f>AND(E169='Povolené hodnoty'!$B$6,$AG$5)</f>
        <v>0</v>
      </c>
    </row>
    <row r="170" spans="1:33" x14ac:dyDescent="0.2">
      <c r="A170" s="81">
        <f t="shared" si="20"/>
        <v>165</v>
      </c>
      <c r="B170" s="85"/>
      <c r="C170" s="86"/>
      <c r="D170" s="75"/>
      <c r="E170" s="76"/>
      <c r="F170" s="77"/>
      <c r="G170" s="78"/>
      <c r="H170" s="79"/>
      <c r="I170" s="45">
        <f t="shared" si="15"/>
        <v>3625</v>
      </c>
      <c r="J170" s="158"/>
      <c r="K170" s="159"/>
      <c r="L170" s="160">
        <f t="shared" si="16"/>
        <v>10884</v>
      </c>
      <c r="M170" s="46">
        <f t="shared" si="17"/>
        <v>165</v>
      </c>
      <c r="N170" s="43" t="str">
        <f>IF(AND(E170='Povolené hodnoty'!$B$4,F170=2),G170+J170,"")</f>
        <v/>
      </c>
      <c r="O170" s="45" t="str">
        <f>IF(AND(E170='Povolené hodnoty'!$B$4,F170=1),G170+J170,"")</f>
        <v/>
      </c>
      <c r="P170" s="43" t="str">
        <f>IF(AND(E170='Povolené hodnoty'!$B$4,F170=10),H170+K170,"")</f>
        <v/>
      </c>
      <c r="Q170" s="45" t="str">
        <f>IF(AND(E170='Povolené hodnoty'!$B$4,F170=9),H170+K170,"")</f>
        <v/>
      </c>
      <c r="R170" s="43" t="str">
        <f>IF(AND(E170&lt;&gt;'Povolené hodnoty'!$B$4,F170=2),G170+J170,"")</f>
        <v/>
      </c>
      <c r="S170" s="44" t="str">
        <f>IF(AND(E170&lt;&gt;'Povolené hodnoty'!$B$4,F170=3),G170+J170,"")</f>
        <v/>
      </c>
      <c r="T170" s="44" t="str">
        <f>IF(AND(E170&lt;&gt;'Povolené hodnoty'!$B$4,F170=4),G170+J170,"")</f>
        <v/>
      </c>
      <c r="U170" s="44" t="str">
        <f>IF(AND(E170&lt;&gt;'Povolené hodnoty'!$B$4,F170="5a"),G170-H170+J170-K170,"")</f>
        <v/>
      </c>
      <c r="V170" s="44" t="str">
        <f>IF(AND(E170&lt;&gt;'Povolené hodnoty'!$B$4,F170="5b"),G170-H170+J170-K170,"")</f>
        <v/>
      </c>
      <c r="W170" s="44" t="str">
        <f>IF(AND(E170&lt;&gt;'Povolené hodnoty'!$B$4,F170=6),G170+J170,"")</f>
        <v/>
      </c>
      <c r="X170" s="45" t="str">
        <f>IF(AND(E170&lt;&gt;'Povolené hodnoty'!$B$4,F170=7),G170+J170,"")</f>
        <v/>
      </c>
      <c r="Y170" s="43" t="str">
        <f>IF(AND(E170&lt;&gt;'Povolené hodnoty'!$B$4,F170=10),H170+K170,"")</f>
        <v/>
      </c>
      <c r="Z170" s="44" t="str">
        <f>IF(AND(E170&lt;&gt;'Povolené hodnoty'!$B$4,F170=11),H170+K170,"")</f>
        <v/>
      </c>
      <c r="AA170" s="44" t="str">
        <f>IF(AND(E170&lt;&gt;'Povolené hodnoty'!$B$4,F170=12),H170+K170,"")</f>
        <v/>
      </c>
      <c r="AB170" s="45" t="str">
        <f>IF(AND(E170&lt;&gt;'Povolené hodnoty'!$B$4,F170=13),H170+K170,"")</f>
        <v/>
      </c>
      <c r="AD170" s="19" t="b">
        <f t="shared" si="18"/>
        <v>0</v>
      </c>
      <c r="AE170" s="19" t="b">
        <f t="shared" si="19"/>
        <v>0</v>
      </c>
      <c r="AF170" s="19" t="b">
        <f>AND(E170&lt;&gt;'Povolené hodnoty'!$B$6,OR(SUM(G170,J170)&lt;&gt;SUM(N170:O170,R170:X170),SUM(H170,K170)&lt;&gt;SUM(P170:Q170,Y170:AB170),COUNT(G170:H170,J170:K170)&lt;&gt;COUNT(N170:AB170)))</f>
        <v>0</v>
      </c>
      <c r="AG170" s="19" t="b">
        <f>AND(E170='Povolené hodnoty'!$B$6,$AG$5)</f>
        <v>0</v>
      </c>
    </row>
    <row r="171" spans="1:33" x14ac:dyDescent="0.2">
      <c r="A171" s="81">
        <f t="shared" si="20"/>
        <v>166</v>
      </c>
      <c r="B171" s="85"/>
      <c r="C171" s="86"/>
      <c r="D171" s="75"/>
      <c r="E171" s="76"/>
      <c r="F171" s="77"/>
      <c r="G171" s="78"/>
      <c r="H171" s="79"/>
      <c r="I171" s="45">
        <f t="shared" si="15"/>
        <v>3625</v>
      </c>
      <c r="J171" s="158"/>
      <c r="K171" s="159"/>
      <c r="L171" s="160">
        <f t="shared" si="16"/>
        <v>10884</v>
      </c>
      <c r="M171" s="46">
        <f t="shared" si="17"/>
        <v>166</v>
      </c>
      <c r="N171" s="43" t="str">
        <f>IF(AND(E171='Povolené hodnoty'!$B$4,F171=2),G171+J171,"")</f>
        <v/>
      </c>
      <c r="O171" s="45" t="str">
        <f>IF(AND(E171='Povolené hodnoty'!$B$4,F171=1),G171+J171,"")</f>
        <v/>
      </c>
      <c r="P171" s="43" t="str">
        <f>IF(AND(E171='Povolené hodnoty'!$B$4,F171=10),H171+K171,"")</f>
        <v/>
      </c>
      <c r="Q171" s="45" t="str">
        <f>IF(AND(E171='Povolené hodnoty'!$B$4,F171=9),H171+K171,"")</f>
        <v/>
      </c>
      <c r="R171" s="43" t="str">
        <f>IF(AND(E171&lt;&gt;'Povolené hodnoty'!$B$4,F171=2),G171+J171,"")</f>
        <v/>
      </c>
      <c r="S171" s="44" t="str">
        <f>IF(AND(E171&lt;&gt;'Povolené hodnoty'!$B$4,F171=3),G171+J171,"")</f>
        <v/>
      </c>
      <c r="T171" s="44" t="str">
        <f>IF(AND(E171&lt;&gt;'Povolené hodnoty'!$B$4,F171=4),G171+J171,"")</f>
        <v/>
      </c>
      <c r="U171" s="44" t="str">
        <f>IF(AND(E171&lt;&gt;'Povolené hodnoty'!$B$4,F171="5a"),G171-H171+J171-K171,"")</f>
        <v/>
      </c>
      <c r="V171" s="44" t="str">
        <f>IF(AND(E171&lt;&gt;'Povolené hodnoty'!$B$4,F171="5b"),G171-H171+J171-K171,"")</f>
        <v/>
      </c>
      <c r="W171" s="44" t="str">
        <f>IF(AND(E171&lt;&gt;'Povolené hodnoty'!$B$4,F171=6),G171+J171,"")</f>
        <v/>
      </c>
      <c r="X171" s="45" t="str">
        <f>IF(AND(E171&lt;&gt;'Povolené hodnoty'!$B$4,F171=7),G171+J171,"")</f>
        <v/>
      </c>
      <c r="Y171" s="43" t="str">
        <f>IF(AND(E171&lt;&gt;'Povolené hodnoty'!$B$4,F171=10),H171+K171,"")</f>
        <v/>
      </c>
      <c r="Z171" s="44" t="str">
        <f>IF(AND(E171&lt;&gt;'Povolené hodnoty'!$B$4,F171=11),H171+K171,"")</f>
        <v/>
      </c>
      <c r="AA171" s="44" t="str">
        <f>IF(AND(E171&lt;&gt;'Povolené hodnoty'!$B$4,F171=12),H171+K171,"")</f>
        <v/>
      </c>
      <c r="AB171" s="45" t="str">
        <f>IF(AND(E171&lt;&gt;'Povolené hodnoty'!$B$4,F171=13),H171+K171,"")</f>
        <v/>
      </c>
      <c r="AD171" s="19" t="b">
        <f t="shared" si="18"/>
        <v>0</v>
      </c>
      <c r="AE171" s="19" t="b">
        <f t="shared" si="19"/>
        <v>0</v>
      </c>
      <c r="AF171" s="19" t="b">
        <f>AND(E171&lt;&gt;'Povolené hodnoty'!$B$6,OR(SUM(G171,J171)&lt;&gt;SUM(N171:O171,R171:X171),SUM(H171,K171)&lt;&gt;SUM(P171:Q171,Y171:AB171),COUNT(G171:H171,J171:K171)&lt;&gt;COUNT(N171:AB171)))</f>
        <v>0</v>
      </c>
      <c r="AG171" s="19" t="b">
        <f>AND(E171='Povolené hodnoty'!$B$6,$AG$5)</f>
        <v>0</v>
      </c>
    </row>
    <row r="172" spans="1:33" x14ac:dyDescent="0.2">
      <c r="A172" s="81">
        <f t="shared" si="20"/>
        <v>167</v>
      </c>
      <c r="B172" s="85"/>
      <c r="C172" s="86"/>
      <c r="D172" s="75"/>
      <c r="E172" s="76"/>
      <c r="F172" s="77"/>
      <c r="G172" s="78"/>
      <c r="H172" s="79"/>
      <c r="I172" s="45">
        <f t="shared" si="15"/>
        <v>3625</v>
      </c>
      <c r="J172" s="158"/>
      <c r="K172" s="159"/>
      <c r="L172" s="160">
        <f t="shared" si="16"/>
        <v>10884</v>
      </c>
      <c r="M172" s="46">
        <f t="shared" si="17"/>
        <v>167</v>
      </c>
      <c r="N172" s="43" t="str">
        <f>IF(AND(E172='Povolené hodnoty'!$B$4,F172=2),G172+J172,"")</f>
        <v/>
      </c>
      <c r="O172" s="45" t="str">
        <f>IF(AND(E172='Povolené hodnoty'!$B$4,F172=1),G172+J172,"")</f>
        <v/>
      </c>
      <c r="P172" s="43" t="str">
        <f>IF(AND(E172='Povolené hodnoty'!$B$4,F172=10),H172+K172,"")</f>
        <v/>
      </c>
      <c r="Q172" s="45" t="str">
        <f>IF(AND(E172='Povolené hodnoty'!$B$4,F172=9),H172+K172,"")</f>
        <v/>
      </c>
      <c r="R172" s="43" t="str">
        <f>IF(AND(E172&lt;&gt;'Povolené hodnoty'!$B$4,F172=2),G172+J172,"")</f>
        <v/>
      </c>
      <c r="S172" s="44" t="str">
        <f>IF(AND(E172&lt;&gt;'Povolené hodnoty'!$B$4,F172=3),G172+J172,"")</f>
        <v/>
      </c>
      <c r="T172" s="44" t="str">
        <f>IF(AND(E172&lt;&gt;'Povolené hodnoty'!$B$4,F172=4),G172+J172,"")</f>
        <v/>
      </c>
      <c r="U172" s="44" t="str">
        <f>IF(AND(E172&lt;&gt;'Povolené hodnoty'!$B$4,F172="5a"),G172-H172+J172-K172,"")</f>
        <v/>
      </c>
      <c r="V172" s="44" t="str">
        <f>IF(AND(E172&lt;&gt;'Povolené hodnoty'!$B$4,F172="5b"),G172-H172+J172-K172,"")</f>
        <v/>
      </c>
      <c r="W172" s="44" t="str">
        <f>IF(AND(E172&lt;&gt;'Povolené hodnoty'!$B$4,F172=6),G172+J172,"")</f>
        <v/>
      </c>
      <c r="X172" s="45" t="str">
        <f>IF(AND(E172&lt;&gt;'Povolené hodnoty'!$B$4,F172=7),G172+J172,"")</f>
        <v/>
      </c>
      <c r="Y172" s="43" t="str">
        <f>IF(AND(E172&lt;&gt;'Povolené hodnoty'!$B$4,F172=10),H172+K172,"")</f>
        <v/>
      </c>
      <c r="Z172" s="44" t="str">
        <f>IF(AND(E172&lt;&gt;'Povolené hodnoty'!$B$4,F172=11),H172+K172,"")</f>
        <v/>
      </c>
      <c r="AA172" s="44" t="str">
        <f>IF(AND(E172&lt;&gt;'Povolené hodnoty'!$B$4,F172=12),H172+K172,"")</f>
        <v/>
      </c>
      <c r="AB172" s="45" t="str">
        <f>IF(AND(E172&lt;&gt;'Povolené hodnoty'!$B$4,F172=13),H172+K172,"")</f>
        <v/>
      </c>
      <c r="AD172" s="19" t="b">
        <f t="shared" si="18"/>
        <v>0</v>
      </c>
      <c r="AE172" s="19" t="b">
        <f t="shared" si="19"/>
        <v>0</v>
      </c>
      <c r="AF172" s="19" t="b">
        <f>AND(E172&lt;&gt;'Povolené hodnoty'!$B$6,OR(SUM(G172,J172)&lt;&gt;SUM(N172:O172,R172:X172),SUM(H172,K172)&lt;&gt;SUM(P172:Q172,Y172:AB172),COUNT(G172:H172,J172:K172)&lt;&gt;COUNT(N172:AB172)))</f>
        <v>0</v>
      </c>
      <c r="AG172" s="19" t="b">
        <f>AND(E172='Povolené hodnoty'!$B$6,$AG$5)</f>
        <v>0</v>
      </c>
    </row>
    <row r="173" spans="1:33" x14ac:dyDescent="0.2">
      <c r="A173" s="81">
        <f t="shared" si="20"/>
        <v>168</v>
      </c>
      <c r="B173" s="85"/>
      <c r="C173" s="86"/>
      <c r="D173" s="75"/>
      <c r="E173" s="76"/>
      <c r="F173" s="77"/>
      <c r="G173" s="78"/>
      <c r="H173" s="79"/>
      <c r="I173" s="45">
        <f t="shared" ref="I173:I236" si="21">I172+G173-H173</f>
        <v>3625</v>
      </c>
      <c r="J173" s="158"/>
      <c r="K173" s="159"/>
      <c r="L173" s="160">
        <f t="shared" ref="L173:L236" si="22">L172+J173-K173</f>
        <v>10884</v>
      </c>
      <c r="M173" s="46">
        <f t="shared" ref="M173:M236" si="23">A173</f>
        <v>168</v>
      </c>
      <c r="N173" s="43" t="str">
        <f>IF(AND(E173='Povolené hodnoty'!$B$4,F173=2),G173+J173,"")</f>
        <v/>
      </c>
      <c r="O173" s="45" t="str">
        <f>IF(AND(E173='Povolené hodnoty'!$B$4,F173=1),G173+J173,"")</f>
        <v/>
      </c>
      <c r="P173" s="43" t="str">
        <f>IF(AND(E173='Povolené hodnoty'!$B$4,F173=10),H173+K173,"")</f>
        <v/>
      </c>
      <c r="Q173" s="45" t="str">
        <f>IF(AND(E173='Povolené hodnoty'!$B$4,F173=9),H173+K173,"")</f>
        <v/>
      </c>
      <c r="R173" s="43" t="str">
        <f>IF(AND(E173&lt;&gt;'Povolené hodnoty'!$B$4,F173=2),G173+J173,"")</f>
        <v/>
      </c>
      <c r="S173" s="44" t="str">
        <f>IF(AND(E173&lt;&gt;'Povolené hodnoty'!$B$4,F173=3),G173+J173,"")</f>
        <v/>
      </c>
      <c r="T173" s="44" t="str">
        <f>IF(AND(E173&lt;&gt;'Povolené hodnoty'!$B$4,F173=4),G173+J173,"")</f>
        <v/>
      </c>
      <c r="U173" s="44" t="str">
        <f>IF(AND(E173&lt;&gt;'Povolené hodnoty'!$B$4,F173="5a"),G173-H173+J173-K173,"")</f>
        <v/>
      </c>
      <c r="V173" s="44" t="str">
        <f>IF(AND(E173&lt;&gt;'Povolené hodnoty'!$B$4,F173="5b"),G173-H173+J173-K173,"")</f>
        <v/>
      </c>
      <c r="W173" s="44" t="str">
        <f>IF(AND(E173&lt;&gt;'Povolené hodnoty'!$B$4,F173=6),G173+J173,"")</f>
        <v/>
      </c>
      <c r="X173" s="45" t="str">
        <f>IF(AND(E173&lt;&gt;'Povolené hodnoty'!$B$4,F173=7),G173+J173,"")</f>
        <v/>
      </c>
      <c r="Y173" s="43" t="str">
        <f>IF(AND(E173&lt;&gt;'Povolené hodnoty'!$B$4,F173=10),H173+K173,"")</f>
        <v/>
      </c>
      <c r="Z173" s="44" t="str">
        <f>IF(AND(E173&lt;&gt;'Povolené hodnoty'!$B$4,F173=11),H173+K173,"")</f>
        <v/>
      </c>
      <c r="AA173" s="44" t="str">
        <f>IF(AND(E173&lt;&gt;'Povolené hodnoty'!$B$4,F173=12),H173+K173,"")</f>
        <v/>
      </c>
      <c r="AB173" s="45" t="str">
        <f>IF(AND(E173&lt;&gt;'Povolené hodnoty'!$B$4,F173=13),H173+K173,"")</f>
        <v/>
      </c>
      <c r="AD173" s="19" t="b">
        <f t="shared" ref="AD173:AD236" si="24">OR(AE173:AG173)</f>
        <v>0</v>
      </c>
      <c r="AE173" s="19" t="b">
        <f t="shared" ref="AE173:AE236" si="25">COUNT(G173:H173,J173:K173)&gt;1</f>
        <v>0</v>
      </c>
      <c r="AF173" s="19" t="b">
        <f>AND(E173&lt;&gt;'Povolené hodnoty'!$B$6,OR(SUM(G173,J173)&lt;&gt;SUM(N173:O173,R173:X173),SUM(H173,K173)&lt;&gt;SUM(P173:Q173,Y173:AB173),COUNT(G173:H173,J173:K173)&lt;&gt;COUNT(N173:AB173)))</f>
        <v>0</v>
      </c>
      <c r="AG173" s="19" t="b">
        <f>AND(E173='Povolené hodnoty'!$B$6,$AG$5)</f>
        <v>0</v>
      </c>
    </row>
    <row r="174" spans="1:33" x14ac:dyDescent="0.2">
      <c r="A174" s="81">
        <f t="shared" si="20"/>
        <v>169</v>
      </c>
      <c r="B174" s="85"/>
      <c r="C174" s="86"/>
      <c r="D174" s="75"/>
      <c r="E174" s="76"/>
      <c r="F174" s="77"/>
      <c r="G174" s="78"/>
      <c r="H174" s="79"/>
      <c r="I174" s="45">
        <f t="shared" si="21"/>
        <v>3625</v>
      </c>
      <c r="J174" s="158"/>
      <c r="K174" s="159"/>
      <c r="L174" s="160">
        <f t="shared" si="22"/>
        <v>10884</v>
      </c>
      <c r="M174" s="46">
        <f t="shared" si="23"/>
        <v>169</v>
      </c>
      <c r="N174" s="43" t="str">
        <f>IF(AND(E174='Povolené hodnoty'!$B$4,F174=2),G174+J174,"")</f>
        <v/>
      </c>
      <c r="O174" s="45" t="str">
        <f>IF(AND(E174='Povolené hodnoty'!$B$4,F174=1),G174+J174,"")</f>
        <v/>
      </c>
      <c r="P174" s="43" t="str">
        <f>IF(AND(E174='Povolené hodnoty'!$B$4,F174=10),H174+K174,"")</f>
        <v/>
      </c>
      <c r="Q174" s="45" t="str">
        <f>IF(AND(E174='Povolené hodnoty'!$B$4,F174=9),H174+K174,"")</f>
        <v/>
      </c>
      <c r="R174" s="43" t="str">
        <f>IF(AND(E174&lt;&gt;'Povolené hodnoty'!$B$4,F174=2),G174+J174,"")</f>
        <v/>
      </c>
      <c r="S174" s="44" t="str">
        <f>IF(AND(E174&lt;&gt;'Povolené hodnoty'!$B$4,F174=3),G174+J174,"")</f>
        <v/>
      </c>
      <c r="T174" s="44" t="str">
        <f>IF(AND(E174&lt;&gt;'Povolené hodnoty'!$B$4,F174=4),G174+J174,"")</f>
        <v/>
      </c>
      <c r="U174" s="44" t="str">
        <f>IF(AND(E174&lt;&gt;'Povolené hodnoty'!$B$4,F174="5a"),G174-H174+J174-K174,"")</f>
        <v/>
      </c>
      <c r="V174" s="44" t="str">
        <f>IF(AND(E174&lt;&gt;'Povolené hodnoty'!$B$4,F174="5b"),G174-H174+J174-K174,"")</f>
        <v/>
      </c>
      <c r="W174" s="44" t="str">
        <f>IF(AND(E174&lt;&gt;'Povolené hodnoty'!$B$4,F174=6),G174+J174,"")</f>
        <v/>
      </c>
      <c r="X174" s="45" t="str">
        <f>IF(AND(E174&lt;&gt;'Povolené hodnoty'!$B$4,F174=7),G174+J174,"")</f>
        <v/>
      </c>
      <c r="Y174" s="43" t="str">
        <f>IF(AND(E174&lt;&gt;'Povolené hodnoty'!$B$4,F174=10),H174+K174,"")</f>
        <v/>
      </c>
      <c r="Z174" s="44" t="str">
        <f>IF(AND(E174&lt;&gt;'Povolené hodnoty'!$B$4,F174=11),H174+K174,"")</f>
        <v/>
      </c>
      <c r="AA174" s="44" t="str">
        <f>IF(AND(E174&lt;&gt;'Povolené hodnoty'!$B$4,F174=12),H174+K174,"")</f>
        <v/>
      </c>
      <c r="AB174" s="45" t="str">
        <f>IF(AND(E174&lt;&gt;'Povolené hodnoty'!$B$4,F174=13),H174+K174,"")</f>
        <v/>
      </c>
      <c r="AD174" s="19" t="b">
        <f t="shared" si="24"/>
        <v>0</v>
      </c>
      <c r="AE174" s="19" t="b">
        <f t="shared" si="25"/>
        <v>0</v>
      </c>
      <c r="AF174" s="19" t="b">
        <f>AND(E174&lt;&gt;'Povolené hodnoty'!$B$6,OR(SUM(G174,J174)&lt;&gt;SUM(N174:O174,R174:X174),SUM(H174,K174)&lt;&gt;SUM(P174:Q174,Y174:AB174),COUNT(G174:H174,J174:K174)&lt;&gt;COUNT(N174:AB174)))</f>
        <v>0</v>
      </c>
      <c r="AG174" s="19" t="b">
        <f>AND(E174='Povolené hodnoty'!$B$6,$AG$5)</f>
        <v>0</v>
      </c>
    </row>
    <row r="175" spans="1:33" x14ac:dyDescent="0.2">
      <c r="A175" s="81">
        <f t="shared" si="20"/>
        <v>170</v>
      </c>
      <c r="B175" s="85"/>
      <c r="C175" s="86"/>
      <c r="D175" s="75"/>
      <c r="E175" s="76"/>
      <c r="F175" s="77"/>
      <c r="G175" s="78"/>
      <c r="H175" s="79"/>
      <c r="I175" s="45">
        <f t="shared" si="21"/>
        <v>3625</v>
      </c>
      <c r="J175" s="158"/>
      <c r="K175" s="159"/>
      <c r="L175" s="160">
        <f t="shared" si="22"/>
        <v>10884</v>
      </c>
      <c r="M175" s="46">
        <f t="shared" si="23"/>
        <v>170</v>
      </c>
      <c r="N175" s="43" t="str">
        <f>IF(AND(E175='Povolené hodnoty'!$B$4,F175=2),G175+J175,"")</f>
        <v/>
      </c>
      <c r="O175" s="45" t="str">
        <f>IF(AND(E175='Povolené hodnoty'!$B$4,F175=1),G175+J175,"")</f>
        <v/>
      </c>
      <c r="P175" s="43" t="str">
        <f>IF(AND(E175='Povolené hodnoty'!$B$4,F175=10),H175+K175,"")</f>
        <v/>
      </c>
      <c r="Q175" s="45" t="str">
        <f>IF(AND(E175='Povolené hodnoty'!$B$4,F175=9),H175+K175,"")</f>
        <v/>
      </c>
      <c r="R175" s="43" t="str">
        <f>IF(AND(E175&lt;&gt;'Povolené hodnoty'!$B$4,F175=2),G175+J175,"")</f>
        <v/>
      </c>
      <c r="S175" s="44" t="str">
        <f>IF(AND(E175&lt;&gt;'Povolené hodnoty'!$B$4,F175=3),G175+J175,"")</f>
        <v/>
      </c>
      <c r="T175" s="44" t="str">
        <f>IF(AND(E175&lt;&gt;'Povolené hodnoty'!$B$4,F175=4),G175+J175,"")</f>
        <v/>
      </c>
      <c r="U175" s="44" t="str">
        <f>IF(AND(E175&lt;&gt;'Povolené hodnoty'!$B$4,F175="5a"),G175-H175+J175-K175,"")</f>
        <v/>
      </c>
      <c r="V175" s="44" t="str">
        <f>IF(AND(E175&lt;&gt;'Povolené hodnoty'!$B$4,F175="5b"),G175-H175+J175-K175,"")</f>
        <v/>
      </c>
      <c r="W175" s="44" t="str">
        <f>IF(AND(E175&lt;&gt;'Povolené hodnoty'!$B$4,F175=6),G175+J175,"")</f>
        <v/>
      </c>
      <c r="X175" s="45" t="str">
        <f>IF(AND(E175&lt;&gt;'Povolené hodnoty'!$B$4,F175=7),G175+J175,"")</f>
        <v/>
      </c>
      <c r="Y175" s="43" t="str">
        <f>IF(AND(E175&lt;&gt;'Povolené hodnoty'!$B$4,F175=10),H175+K175,"")</f>
        <v/>
      </c>
      <c r="Z175" s="44" t="str">
        <f>IF(AND(E175&lt;&gt;'Povolené hodnoty'!$B$4,F175=11),H175+K175,"")</f>
        <v/>
      </c>
      <c r="AA175" s="44" t="str">
        <f>IF(AND(E175&lt;&gt;'Povolené hodnoty'!$B$4,F175=12),H175+K175,"")</f>
        <v/>
      </c>
      <c r="AB175" s="45" t="str">
        <f>IF(AND(E175&lt;&gt;'Povolené hodnoty'!$B$4,F175=13),H175+K175,"")</f>
        <v/>
      </c>
      <c r="AD175" s="19" t="b">
        <f t="shared" si="24"/>
        <v>0</v>
      </c>
      <c r="AE175" s="19" t="b">
        <f t="shared" si="25"/>
        <v>0</v>
      </c>
      <c r="AF175" s="19" t="b">
        <f>AND(E175&lt;&gt;'Povolené hodnoty'!$B$6,OR(SUM(G175,J175)&lt;&gt;SUM(N175:O175,R175:X175),SUM(H175,K175)&lt;&gt;SUM(P175:Q175,Y175:AB175),COUNT(G175:H175,J175:K175)&lt;&gt;COUNT(N175:AB175)))</f>
        <v>0</v>
      </c>
      <c r="AG175" s="19" t="b">
        <f>AND(E175='Povolené hodnoty'!$B$6,$AG$5)</f>
        <v>0</v>
      </c>
    </row>
    <row r="176" spans="1:33" x14ac:dyDescent="0.2">
      <c r="A176" s="81">
        <f t="shared" si="20"/>
        <v>171</v>
      </c>
      <c r="B176" s="85"/>
      <c r="C176" s="86"/>
      <c r="D176" s="75"/>
      <c r="E176" s="76"/>
      <c r="F176" s="77"/>
      <c r="G176" s="78"/>
      <c r="H176" s="79"/>
      <c r="I176" s="45">
        <f t="shared" si="21"/>
        <v>3625</v>
      </c>
      <c r="J176" s="158"/>
      <c r="K176" s="159"/>
      <c r="L176" s="160">
        <f t="shared" si="22"/>
        <v>10884</v>
      </c>
      <c r="M176" s="46">
        <f t="shared" si="23"/>
        <v>171</v>
      </c>
      <c r="N176" s="43" t="str">
        <f>IF(AND(E176='Povolené hodnoty'!$B$4,F176=2),G176+J176,"")</f>
        <v/>
      </c>
      <c r="O176" s="45" t="str">
        <f>IF(AND(E176='Povolené hodnoty'!$B$4,F176=1),G176+J176,"")</f>
        <v/>
      </c>
      <c r="P176" s="43" t="str">
        <f>IF(AND(E176='Povolené hodnoty'!$B$4,F176=10),H176+K176,"")</f>
        <v/>
      </c>
      <c r="Q176" s="45" t="str">
        <f>IF(AND(E176='Povolené hodnoty'!$B$4,F176=9),H176+K176,"")</f>
        <v/>
      </c>
      <c r="R176" s="43" t="str">
        <f>IF(AND(E176&lt;&gt;'Povolené hodnoty'!$B$4,F176=2),G176+J176,"")</f>
        <v/>
      </c>
      <c r="S176" s="44" t="str">
        <f>IF(AND(E176&lt;&gt;'Povolené hodnoty'!$B$4,F176=3),G176+J176,"")</f>
        <v/>
      </c>
      <c r="T176" s="44" t="str">
        <f>IF(AND(E176&lt;&gt;'Povolené hodnoty'!$B$4,F176=4),G176+J176,"")</f>
        <v/>
      </c>
      <c r="U176" s="44" t="str">
        <f>IF(AND(E176&lt;&gt;'Povolené hodnoty'!$B$4,F176="5a"),G176-H176+J176-K176,"")</f>
        <v/>
      </c>
      <c r="V176" s="44" t="str">
        <f>IF(AND(E176&lt;&gt;'Povolené hodnoty'!$B$4,F176="5b"),G176-H176+J176-K176,"")</f>
        <v/>
      </c>
      <c r="W176" s="44" t="str">
        <f>IF(AND(E176&lt;&gt;'Povolené hodnoty'!$B$4,F176=6),G176+J176,"")</f>
        <v/>
      </c>
      <c r="X176" s="45" t="str">
        <f>IF(AND(E176&lt;&gt;'Povolené hodnoty'!$B$4,F176=7),G176+J176,"")</f>
        <v/>
      </c>
      <c r="Y176" s="43" t="str">
        <f>IF(AND(E176&lt;&gt;'Povolené hodnoty'!$B$4,F176=10),H176+K176,"")</f>
        <v/>
      </c>
      <c r="Z176" s="44" t="str">
        <f>IF(AND(E176&lt;&gt;'Povolené hodnoty'!$B$4,F176=11),H176+K176,"")</f>
        <v/>
      </c>
      <c r="AA176" s="44" t="str">
        <f>IF(AND(E176&lt;&gt;'Povolené hodnoty'!$B$4,F176=12),H176+K176,"")</f>
        <v/>
      </c>
      <c r="AB176" s="45" t="str">
        <f>IF(AND(E176&lt;&gt;'Povolené hodnoty'!$B$4,F176=13),H176+K176,"")</f>
        <v/>
      </c>
      <c r="AD176" s="19" t="b">
        <f t="shared" si="24"/>
        <v>0</v>
      </c>
      <c r="AE176" s="19" t="b">
        <f t="shared" si="25"/>
        <v>0</v>
      </c>
      <c r="AF176" s="19" t="b">
        <f>AND(E176&lt;&gt;'Povolené hodnoty'!$B$6,OR(SUM(G176,J176)&lt;&gt;SUM(N176:O176,R176:X176),SUM(H176,K176)&lt;&gt;SUM(P176:Q176,Y176:AB176),COUNT(G176:H176,J176:K176)&lt;&gt;COUNT(N176:AB176)))</f>
        <v>0</v>
      </c>
      <c r="AG176" s="19" t="b">
        <f>AND(E176='Povolené hodnoty'!$B$6,$AG$5)</f>
        <v>0</v>
      </c>
    </row>
    <row r="177" spans="1:33" x14ac:dyDescent="0.2">
      <c r="A177" s="81">
        <f t="shared" si="20"/>
        <v>172</v>
      </c>
      <c r="B177" s="85"/>
      <c r="C177" s="86"/>
      <c r="D177" s="75"/>
      <c r="E177" s="76"/>
      <c r="F177" s="77"/>
      <c r="G177" s="78"/>
      <c r="H177" s="79"/>
      <c r="I177" s="45">
        <f t="shared" si="21"/>
        <v>3625</v>
      </c>
      <c r="J177" s="158"/>
      <c r="K177" s="159"/>
      <c r="L177" s="160">
        <f t="shared" si="22"/>
        <v>10884</v>
      </c>
      <c r="M177" s="46">
        <f t="shared" si="23"/>
        <v>172</v>
      </c>
      <c r="N177" s="43" t="str">
        <f>IF(AND(E177='Povolené hodnoty'!$B$4,F177=2),G177+J177,"")</f>
        <v/>
      </c>
      <c r="O177" s="45" t="str">
        <f>IF(AND(E177='Povolené hodnoty'!$B$4,F177=1),G177+J177,"")</f>
        <v/>
      </c>
      <c r="P177" s="43" t="str">
        <f>IF(AND(E177='Povolené hodnoty'!$B$4,F177=10),H177+K177,"")</f>
        <v/>
      </c>
      <c r="Q177" s="45" t="str">
        <f>IF(AND(E177='Povolené hodnoty'!$B$4,F177=9),H177+K177,"")</f>
        <v/>
      </c>
      <c r="R177" s="43" t="str">
        <f>IF(AND(E177&lt;&gt;'Povolené hodnoty'!$B$4,F177=2),G177+J177,"")</f>
        <v/>
      </c>
      <c r="S177" s="44" t="str">
        <f>IF(AND(E177&lt;&gt;'Povolené hodnoty'!$B$4,F177=3),G177+J177,"")</f>
        <v/>
      </c>
      <c r="T177" s="44" t="str">
        <f>IF(AND(E177&lt;&gt;'Povolené hodnoty'!$B$4,F177=4),G177+J177,"")</f>
        <v/>
      </c>
      <c r="U177" s="44" t="str">
        <f>IF(AND(E177&lt;&gt;'Povolené hodnoty'!$B$4,F177="5a"),G177-H177+J177-K177,"")</f>
        <v/>
      </c>
      <c r="V177" s="44" t="str">
        <f>IF(AND(E177&lt;&gt;'Povolené hodnoty'!$B$4,F177="5b"),G177-H177+J177-K177,"")</f>
        <v/>
      </c>
      <c r="W177" s="44" t="str">
        <f>IF(AND(E177&lt;&gt;'Povolené hodnoty'!$B$4,F177=6),G177+J177,"")</f>
        <v/>
      </c>
      <c r="X177" s="45" t="str">
        <f>IF(AND(E177&lt;&gt;'Povolené hodnoty'!$B$4,F177=7),G177+J177,"")</f>
        <v/>
      </c>
      <c r="Y177" s="43" t="str">
        <f>IF(AND(E177&lt;&gt;'Povolené hodnoty'!$B$4,F177=10),H177+K177,"")</f>
        <v/>
      </c>
      <c r="Z177" s="44" t="str">
        <f>IF(AND(E177&lt;&gt;'Povolené hodnoty'!$B$4,F177=11),H177+K177,"")</f>
        <v/>
      </c>
      <c r="AA177" s="44" t="str">
        <f>IF(AND(E177&lt;&gt;'Povolené hodnoty'!$B$4,F177=12),H177+K177,"")</f>
        <v/>
      </c>
      <c r="AB177" s="45" t="str">
        <f>IF(AND(E177&lt;&gt;'Povolené hodnoty'!$B$4,F177=13),H177+K177,"")</f>
        <v/>
      </c>
      <c r="AD177" s="19" t="b">
        <f t="shared" si="24"/>
        <v>0</v>
      </c>
      <c r="AE177" s="19" t="b">
        <f t="shared" si="25"/>
        <v>0</v>
      </c>
      <c r="AF177" s="19" t="b">
        <f>AND(E177&lt;&gt;'Povolené hodnoty'!$B$6,OR(SUM(G177,J177)&lt;&gt;SUM(N177:O177,R177:X177),SUM(H177,K177)&lt;&gt;SUM(P177:Q177,Y177:AB177),COUNT(G177:H177,J177:K177)&lt;&gt;COUNT(N177:AB177)))</f>
        <v>0</v>
      </c>
      <c r="AG177" s="19" t="b">
        <f>AND(E177='Povolené hodnoty'!$B$6,$AG$5)</f>
        <v>0</v>
      </c>
    </row>
    <row r="178" spans="1:33" x14ac:dyDescent="0.2">
      <c r="A178" s="81">
        <f t="shared" si="20"/>
        <v>173</v>
      </c>
      <c r="B178" s="85"/>
      <c r="C178" s="86"/>
      <c r="D178" s="75"/>
      <c r="E178" s="76"/>
      <c r="F178" s="77"/>
      <c r="G178" s="78"/>
      <c r="H178" s="79"/>
      <c r="I178" s="45">
        <f t="shared" si="21"/>
        <v>3625</v>
      </c>
      <c r="J178" s="158"/>
      <c r="K178" s="159"/>
      <c r="L178" s="160">
        <f t="shared" si="22"/>
        <v>10884</v>
      </c>
      <c r="M178" s="46">
        <f t="shared" si="23"/>
        <v>173</v>
      </c>
      <c r="N178" s="43" t="str">
        <f>IF(AND(E178='Povolené hodnoty'!$B$4,F178=2),G178+J178,"")</f>
        <v/>
      </c>
      <c r="O178" s="45" t="str">
        <f>IF(AND(E178='Povolené hodnoty'!$B$4,F178=1),G178+J178,"")</f>
        <v/>
      </c>
      <c r="P178" s="43" t="str">
        <f>IF(AND(E178='Povolené hodnoty'!$B$4,F178=10),H178+K178,"")</f>
        <v/>
      </c>
      <c r="Q178" s="45" t="str">
        <f>IF(AND(E178='Povolené hodnoty'!$B$4,F178=9),H178+K178,"")</f>
        <v/>
      </c>
      <c r="R178" s="43" t="str">
        <f>IF(AND(E178&lt;&gt;'Povolené hodnoty'!$B$4,F178=2),G178+J178,"")</f>
        <v/>
      </c>
      <c r="S178" s="44" t="str">
        <f>IF(AND(E178&lt;&gt;'Povolené hodnoty'!$B$4,F178=3),G178+J178,"")</f>
        <v/>
      </c>
      <c r="T178" s="44" t="str">
        <f>IF(AND(E178&lt;&gt;'Povolené hodnoty'!$B$4,F178=4),G178+J178,"")</f>
        <v/>
      </c>
      <c r="U178" s="44" t="str">
        <f>IF(AND(E178&lt;&gt;'Povolené hodnoty'!$B$4,F178="5a"),G178-H178+J178-K178,"")</f>
        <v/>
      </c>
      <c r="V178" s="44" t="str">
        <f>IF(AND(E178&lt;&gt;'Povolené hodnoty'!$B$4,F178="5b"),G178-H178+J178-K178,"")</f>
        <v/>
      </c>
      <c r="W178" s="44" t="str">
        <f>IF(AND(E178&lt;&gt;'Povolené hodnoty'!$B$4,F178=6),G178+J178,"")</f>
        <v/>
      </c>
      <c r="X178" s="45" t="str">
        <f>IF(AND(E178&lt;&gt;'Povolené hodnoty'!$B$4,F178=7),G178+J178,"")</f>
        <v/>
      </c>
      <c r="Y178" s="43" t="str">
        <f>IF(AND(E178&lt;&gt;'Povolené hodnoty'!$B$4,F178=10),H178+K178,"")</f>
        <v/>
      </c>
      <c r="Z178" s="44" t="str">
        <f>IF(AND(E178&lt;&gt;'Povolené hodnoty'!$B$4,F178=11),H178+K178,"")</f>
        <v/>
      </c>
      <c r="AA178" s="44" t="str">
        <f>IF(AND(E178&lt;&gt;'Povolené hodnoty'!$B$4,F178=12),H178+K178,"")</f>
        <v/>
      </c>
      <c r="AB178" s="45" t="str">
        <f>IF(AND(E178&lt;&gt;'Povolené hodnoty'!$B$4,F178=13),H178+K178,"")</f>
        <v/>
      </c>
      <c r="AD178" s="19" t="b">
        <f t="shared" si="24"/>
        <v>0</v>
      </c>
      <c r="AE178" s="19" t="b">
        <f t="shared" si="25"/>
        <v>0</v>
      </c>
      <c r="AF178" s="19" t="b">
        <f>AND(E178&lt;&gt;'Povolené hodnoty'!$B$6,OR(SUM(G178,J178)&lt;&gt;SUM(N178:O178,R178:X178),SUM(H178,K178)&lt;&gt;SUM(P178:Q178,Y178:AB178),COUNT(G178:H178,J178:K178)&lt;&gt;COUNT(N178:AB178)))</f>
        <v>0</v>
      </c>
      <c r="AG178" s="19" t="b">
        <f>AND(E178='Povolené hodnoty'!$B$6,$AG$5)</f>
        <v>0</v>
      </c>
    </row>
    <row r="179" spans="1:33" x14ac:dyDescent="0.2">
      <c r="A179" s="81">
        <f t="shared" si="20"/>
        <v>174</v>
      </c>
      <c r="B179" s="85"/>
      <c r="C179" s="86"/>
      <c r="D179" s="75"/>
      <c r="E179" s="76"/>
      <c r="F179" s="77"/>
      <c r="G179" s="78"/>
      <c r="H179" s="79"/>
      <c r="I179" s="45">
        <f t="shared" si="21"/>
        <v>3625</v>
      </c>
      <c r="J179" s="158"/>
      <c r="K179" s="159"/>
      <c r="L179" s="160">
        <f t="shared" si="22"/>
        <v>10884</v>
      </c>
      <c r="M179" s="46">
        <f t="shared" si="23"/>
        <v>174</v>
      </c>
      <c r="N179" s="43" t="str">
        <f>IF(AND(E179='Povolené hodnoty'!$B$4,F179=2),G179+J179,"")</f>
        <v/>
      </c>
      <c r="O179" s="45" t="str">
        <f>IF(AND(E179='Povolené hodnoty'!$B$4,F179=1),G179+J179,"")</f>
        <v/>
      </c>
      <c r="P179" s="43" t="str">
        <f>IF(AND(E179='Povolené hodnoty'!$B$4,F179=10),H179+K179,"")</f>
        <v/>
      </c>
      <c r="Q179" s="45" t="str">
        <f>IF(AND(E179='Povolené hodnoty'!$B$4,F179=9),H179+K179,"")</f>
        <v/>
      </c>
      <c r="R179" s="43" t="str">
        <f>IF(AND(E179&lt;&gt;'Povolené hodnoty'!$B$4,F179=2),G179+J179,"")</f>
        <v/>
      </c>
      <c r="S179" s="44" t="str">
        <f>IF(AND(E179&lt;&gt;'Povolené hodnoty'!$B$4,F179=3),G179+J179,"")</f>
        <v/>
      </c>
      <c r="T179" s="44" t="str">
        <f>IF(AND(E179&lt;&gt;'Povolené hodnoty'!$B$4,F179=4),G179+J179,"")</f>
        <v/>
      </c>
      <c r="U179" s="44" t="str">
        <f>IF(AND(E179&lt;&gt;'Povolené hodnoty'!$B$4,F179="5a"),G179-H179+J179-K179,"")</f>
        <v/>
      </c>
      <c r="V179" s="44" t="str">
        <f>IF(AND(E179&lt;&gt;'Povolené hodnoty'!$B$4,F179="5b"),G179-H179+J179-K179,"")</f>
        <v/>
      </c>
      <c r="W179" s="44" t="str">
        <f>IF(AND(E179&lt;&gt;'Povolené hodnoty'!$B$4,F179=6),G179+J179,"")</f>
        <v/>
      </c>
      <c r="X179" s="45" t="str">
        <f>IF(AND(E179&lt;&gt;'Povolené hodnoty'!$B$4,F179=7),G179+J179,"")</f>
        <v/>
      </c>
      <c r="Y179" s="43" t="str">
        <f>IF(AND(E179&lt;&gt;'Povolené hodnoty'!$B$4,F179=10),H179+K179,"")</f>
        <v/>
      </c>
      <c r="Z179" s="44" t="str">
        <f>IF(AND(E179&lt;&gt;'Povolené hodnoty'!$B$4,F179=11),H179+K179,"")</f>
        <v/>
      </c>
      <c r="AA179" s="44" t="str">
        <f>IF(AND(E179&lt;&gt;'Povolené hodnoty'!$B$4,F179=12),H179+K179,"")</f>
        <v/>
      </c>
      <c r="AB179" s="45" t="str">
        <f>IF(AND(E179&lt;&gt;'Povolené hodnoty'!$B$4,F179=13),H179+K179,"")</f>
        <v/>
      </c>
      <c r="AD179" s="19" t="b">
        <f t="shared" si="24"/>
        <v>0</v>
      </c>
      <c r="AE179" s="19" t="b">
        <f t="shared" si="25"/>
        <v>0</v>
      </c>
      <c r="AF179" s="19" t="b">
        <f>AND(E179&lt;&gt;'Povolené hodnoty'!$B$6,OR(SUM(G179,J179)&lt;&gt;SUM(N179:O179,R179:X179),SUM(H179,K179)&lt;&gt;SUM(P179:Q179,Y179:AB179),COUNT(G179:H179,J179:K179)&lt;&gt;COUNT(N179:AB179)))</f>
        <v>0</v>
      </c>
      <c r="AG179" s="19" t="b">
        <f>AND(E179='Povolené hodnoty'!$B$6,$AG$5)</f>
        <v>0</v>
      </c>
    </row>
    <row r="180" spans="1:33" x14ac:dyDescent="0.2">
      <c r="A180" s="81">
        <f t="shared" si="20"/>
        <v>175</v>
      </c>
      <c r="B180" s="85"/>
      <c r="C180" s="86"/>
      <c r="D180" s="75"/>
      <c r="E180" s="76"/>
      <c r="F180" s="77"/>
      <c r="G180" s="78"/>
      <c r="H180" s="79"/>
      <c r="I180" s="45">
        <f t="shared" si="21"/>
        <v>3625</v>
      </c>
      <c r="J180" s="158"/>
      <c r="K180" s="159"/>
      <c r="L180" s="160">
        <f t="shared" si="22"/>
        <v>10884</v>
      </c>
      <c r="M180" s="46">
        <f t="shared" si="23"/>
        <v>175</v>
      </c>
      <c r="N180" s="43" t="str">
        <f>IF(AND(E180='Povolené hodnoty'!$B$4,F180=2),G180+J180,"")</f>
        <v/>
      </c>
      <c r="O180" s="45" t="str">
        <f>IF(AND(E180='Povolené hodnoty'!$B$4,F180=1),G180+J180,"")</f>
        <v/>
      </c>
      <c r="P180" s="43" t="str">
        <f>IF(AND(E180='Povolené hodnoty'!$B$4,F180=10),H180+K180,"")</f>
        <v/>
      </c>
      <c r="Q180" s="45" t="str">
        <f>IF(AND(E180='Povolené hodnoty'!$B$4,F180=9),H180+K180,"")</f>
        <v/>
      </c>
      <c r="R180" s="43" t="str">
        <f>IF(AND(E180&lt;&gt;'Povolené hodnoty'!$B$4,F180=2),G180+J180,"")</f>
        <v/>
      </c>
      <c r="S180" s="44" t="str">
        <f>IF(AND(E180&lt;&gt;'Povolené hodnoty'!$B$4,F180=3),G180+J180,"")</f>
        <v/>
      </c>
      <c r="T180" s="44" t="str">
        <f>IF(AND(E180&lt;&gt;'Povolené hodnoty'!$B$4,F180=4),G180+J180,"")</f>
        <v/>
      </c>
      <c r="U180" s="44" t="str">
        <f>IF(AND(E180&lt;&gt;'Povolené hodnoty'!$B$4,F180="5a"),G180-H180+J180-K180,"")</f>
        <v/>
      </c>
      <c r="V180" s="44" t="str">
        <f>IF(AND(E180&lt;&gt;'Povolené hodnoty'!$B$4,F180="5b"),G180-H180+J180-K180,"")</f>
        <v/>
      </c>
      <c r="W180" s="44" t="str">
        <f>IF(AND(E180&lt;&gt;'Povolené hodnoty'!$B$4,F180=6),G180+J180,"")</f>
        <v/>
      </c>
      <c r="X180" s="45" t="str">
        <f>IF(AND(E180&lt;&gt;'Povolené hodnoty'!$B$4,F180=7),G180+J180,"")</f>
        <v/>
      </c>
      <c r="Y180" s="43" t="str">
        <f>IF(AND(E180&lt;&gt;'Povolené hodnoty'!$B$4,F180=10),H180+K180,"")</f>
        <v/>
      </c>
      <c r="Z180" s="44" t="str">
        <f>IF(AND(E180&lt;&gt;'Povolené hodnoty'!$B$4,F180=11),H180+K180,"")</f>
        <v/>
      </c>
      <c r="AA180" s="44" t="str">
        <f>IF(AND(E180&lt;&gt;'Povolené hodnoty'!$B$4,F180=12),H180+K180,"")</f>
        <v/>
      </c>
      <c r="AB180" s="45" t="str">
        <f>IF(AND(E180&lt;&gt;'Povolené hodnoty'!$B$4,F180=13),H180+K180,"")</f>
        <v/>
      </c>
      <c r="AD180" s="19" t="b">
        <f t="shared" si="24"/>
        <v>0</v>
      </c>
      <c r="AE180" s="19" t="b">
        <f t="shared" si="25"/>
        <v>0</v>
      </c>
      <c r="AF180" s="19" t="b">
        <f>AND(E180&lt;&gt;'Povolené hodnoty'!$B$6,OR(SUM(G180,J180)&lt;&gt;SUM(N180:O180,R180:X180),SUM(H180,K180)&lt;&gt;SUM(P180:Q180,Y180:AB180),COUNT(G180:H180,J180:K180)&lt;&gt;COUNT(N180:AB180)))</f>
        <v>0</v>
      </c>
      <c r="AG180" s="19" t="b">
        <f>AND(E180='Povolené hodnoty'!$B$6,$AG$5)</f>
        <v>0</v>
      </c>
    </row>
    <row r="181" spans="1:33" x14ac:dyDescent="0.2">
      <c r="A181" s="81">
        <f t="shared" si="20"/>
        <v>176</v>
      </c>
      <c r="B181" s="85"/>
      <c r="C181" s="86"/>
      <c r="D181" s="75"/>
      <c r="E181" s="76"/>
      <c r="F181" s="77"/>
      <c r="G181" s="78"/>
      <c r="H181" s="79"/>
      <c r="I181" s="45">
        <f t="shared" si="21"/>
        <v>3625</v>
      </c>
      <c r="J181" s="158"/>
      <c r="K181" s="159"/>
      <c r="L181" s="160">
        <f t="shared" si="22"/>
        <v>10884</v>
      </c>
      <c r="M181" s="46">
        <f t="shared" si="23"/>
        <v>176</v>
      </c>
      <c r="N181" s="43" t="str">
        <f>IF(AND(E181='Povolené hodnoty'!$B$4,F181=2),G181+J181,"")</f>
        <v/>
      </c>
      <c r="O181" s="45" t="str">
        <f>IF(AND(E181='Povolené hodnoty'!$B$4,F181=1),G181+J181,"")</f>
        <v/>
      </c>
      <c r="P181" s="43" t="str">
        <f>IF(AND(E181='Povolené hodnoty'!$B$4,F181=10),H181+K181,"")</f>
        <v/>
      </c>
      <c r="Q181" s="45" t="str">
        <f>IF(AND(E181='Povolené hodnoty'!$B$4,F181=9),H181+K181,"")</f>
        <v/>
      </c>
      <c r="R181" s="43" t="str">
        <f>IF(AND(E181&lt;&gt;'Povolené hodnoty'!$B$4,F181=2),G181+J181,"")</f>
        <v/>
      </c>
      <c r="S181" s="44" t="str">
        <f>IF(AND(E181&lt;&gt;'Povolené hodnoty'!$B$4,F181=3),G181+J181,"")</f>
        <v/>
      </c>
      <c r="T181" s="44" t="str">
        <f>IF(AND(E181&lt;&gt;'Povolené hodnoty'!$B$4,F181=4),G181+J181,"")</f>
        <v/>
      </c>
      <c r="U181" s="44" t="str">
        <f>IF(AND(E181&lt;&gt;'Povolené hodnoty'!$B$4,F181="5a"),G181-H181+J181-K181,"")</f>
        <v/>
      </c>
      <c r="V181" s="44" t="str">
        <f>IF(AND(E181&lt;&gt;'Povolené hodnoty'!$B$4,F181="5b"),G181-H181+J181-K181,"")</f>
        <v/>
      </c>
      <c r="W181" s="44" t="str">
        <f>IF(AND(E181&lt;&gt;'Povolené hodnoty'!$B$4,F181=6),G181+J181,"")</f>
        <v/>
      </c>
      <c r="X181" s="45" t="str">
        <f>IF(AND(E181&lt;&gt;'Povolené hodnoty'!$B$4,F181=7),G181+J181,"")</f>
        <v/>
      </c>
      <c r="Y181" s="43" t="str">
        <f>IF(AND(E181&lt;&gt;'Povolené hodnoty'!$B$4,F181=10),H181+K181,"")</f>
        <v/>
      </c>
      <c r="Z181" s="44" t="str">
        <f>IF(AND(E181&lt;&gt;'Povolené hodnoty'!$B$4,F181=11),H181+K181,"")</f>
        <v/>
      </c>
      <c r="AA181" s="44" t="str">
        <f>IF(AND(E181&lt;&gt;'Povolené hodnoty'!$B$4,F181=12),H181+K181,"")</f>
        <v/>
      </c>
      <c r="AB181" s="45" t="str">
        <f>IF(AND(E181&lt;&gt;'Povolené hodnoty'!$B$4,F181=13),H181+K181,"")</f>
        <v/>
      </c>
      <c r="AD181" s="19" t="b">
        <f t="shared" si="24"/>
        <v>0</v>
      </c>
      <c r="AE181" s="19" t="b">
        <f t="shared" si="25"/>
        <v>0</v>
      </c>
      <c r="AF181" s="19" t="b">
        <f>AND(E181&lt;&gt;'Povolené hodnoty'!$B$6,OR(SUM(G181,J181)&lt;&gt;SUM(N181:O181,R181:X181),SUM(H181,K181)&lt;&gt;SUM(P181:Q181,Y181:AB181),COUNT(G181:H181,J181:K181)&lt;&gt;COUNT(N181:AB181)))</f>
        <v>0</v>
      </c>
      <c r="AG181" s="19" t="b">
        <f>AND(E181='Povolené hodnoty'!$B$6,$AG$5)</f>
        <v>0</v>
      </c>
    </row>
    <row r="182" spans="1:33" x14ac:dyDescent="0.2">
      <c r="A182" s="81">
        <f t="shared" si="20"/>
        <v>177</v>
      </c>
      <c r="B182" s="85"/>
      <c r="C182" s="86"/>
      <c r="D182" s="75"/>
      <c r="E182" s="76"/>
      <c r="F182" s="77"/>
      <c r="G182" s="78"/>
      <c r="H182" s="79"/>
      <c r="I182" s="45">
        <f t="shared" si="21"/>
        <v>3625</v>
      </c>
      <c r="J182" s="158"/>
      <c r="K182" s="159"/>
      <c r="L182" s="160">
        <f t="shared" si="22"/>
        <v>10884</v>
      </c>
      <c r="M182" s="46">
        <f t="shared" si="23"/>
        <v>177</v>
      </c>
      <c r="N182" s="43" t="str">
        <f>IF(AND(E182='Povolené hodnoty'!$B$4,F182=2),G182+J182,"")</f>
        <v/>
      </c>
      <c r="O182" s="45" t="str">
        <f>IF(AND(E182='Povolené hodnoty'!$B$4,F182=1),G182+J182,"")</f>
        <v/>
      </c>
      <c r="P182" s="43" t="str">
        <f>IF(AND(E182='Povolené hodnoty'!$B$4,F182=10),H182+K182,"")</f>
        <v/>
      </c>
      <c r="Q182" s="45" t="str">
        <f>IF(AND(E182='Povolené hodnoty'!$B$4,F182=9),H182+K182,"")</f>
        <v/>
      </c>
      <c r="R182" s="43" t="str">
        <f>IF(AND(E182&lt;&gt;'Povolené hodnoty'!$B$4,F182=2),G182+J182,"")</f>
        <v/>
      </c>
      <c r="S182" s="44" t="str">
        <f>IF(AND(E182&lt;&gt;'Povolené hodnoty'!$B$4,F182=3),G182+J182,"")</f>
        <v/>
      </c>
      <c r="T182" s="44" t="str">
        <f>IF(AND(E182&lt;&gt;'Povolené hodnoty'!$B$4,F182=4),G182+J182,"")</f>
        <v/>
      </c>
      <c r="U182" s="44" t="str">
        <f>IF(AND(E182&lt;&gt;'Povolené hodnoty'!$B$4,F182="5a"),G182-H182+J182-K182,"")</f>
        <v/>
      </c>
      <c r="V182" s="44" t="str">
        <f>IF(AND(E182&lt;&gt;'Povolené hodnoty'!$B$4,F182="5b"),G182-H182+J182-K182,"")</f>
        <v/>
      </c>
      <c r="W182" s="44" t="str">
        <f>IF(AND(E182&lt;&gt;'Povolené hodnoty'!$B$4,F182=6),G182+J182,"")</f>
        <v/>
      </c>
      <c r="X182" s="45" t="str">
        <f>IF(AND(E182&lt;&gt;'Povolené hodnoty'!$B$4,F182=7),G182+J182,"")</f>
        <v/>
      </c>
      <c r="Y182" s="43" t="str">
        <f>IF(AND(E182&lt;&gt;'Povolené hodnoty'!$B$4,F182=10),H182+K182,"")</f>
        <v/>
      </c>
      <c r="Z182" s="44" t="str">
        <f>IF(AND(E182&lt;&gt;'Povolené hodnoty'!$B$4,F182=11),H182+K182,"")</f>
        <v/>
      </c>
      <c r="AA182" s="44" t="str">
        <f>IF(AND(E182&lt;&gt;'Povolené hodnoty'!$B$4,F182=12),H182+K182,"")</f>
        <v/>
      </c>
      <c r="AB182" s="45" t="str">
        <f>IF(AND(E182&lt;&gt;'Povolené hodnoty'!$B$4,F182=13),H182+K182,"")</f>
        <v/>
      </c>
      <c r="AD182" s="19" t="b">
        <f t="shared" si="24"/>
        <v>0</v>
      </c>
      <c r="AE182" s="19" t="b">
        <f t="shared" si="25"/>
        <v>0</v>
      </c>
      <c r="AF182" s="19" t="b">
        <f>AND(E182&lt;&gt;'Povolené hodnoty'!$B$6,OR(SUM(G182,J182)&lt;&gt;SUM(N182:O182,R182:X182),SUM(H182,K182)&lt;&gt;SUM(P182:Q182,Y182:AB182),COUNT(G182:H182,J182:K182)&lt;&gt;COUNT(N182:AB182)))</f>
        <v>0</v>
      </c>
      <c r="AG182" s="19" t="b">
        <f>AND(E182='Povolené hodnoty'!$B$6,$AG$5)</f>
        <v>0</v>
      </c>
    </row>
    <row r="183" spans="1:33" x14ac:dyDescent="0.2">
      <c r="A183" s="81">
        <f t="shared" si="20"/>
        <v>178</v>
      </c>
      <c r="B183" s="85"/>
      <c r="C183" s="86"/>
      <c r="D183" s="75"/>
      <c r="E183" s="76"/>
      <c r="F183" s="77"/>
      <c r="G183" s="78"/>
      <c r="H183" s="79"/>
      <c r="I183" s="45">
        <f t="shared" si="21"/>
        <v>3625</v>
      </c>
      <c r="J183" s="158"/>
      <c r="K183" s="159"/>
      <c r="L183" s="160">
        <f t="shared" si="22"/>
        <v>10884</v>
      </c>
      <c r="M183" s="46">
        <f t="shared" si="23"/>
        <v>178</v>
      </c>
      <c r="N183" s="43" t="str">
        <f>IF(AND(E183='Povolené hodnoty'!$B$4,F183=2),G183+J183,"")</f>
        <v/>
      </c>
      <c r="O183" s="45" t="str">
        <f>IF(AND(E183='Povolené hodnoty'!$B$4,F183=1),G183+J183,"")</f>
        <v/>
      </c>
      <c r="P183" s="43" t="str">
        <f>IF(AND(E183='Povolené hodnoty'!$B$4,F183=10),H183+K183,"")</f>
        <v/>
      </c>
      <c r="Q183" s="45" t="str">
        <f>IF(AND(E183='Povolené hodnoty'!$B$4,F183=9),H183+K183,"")</f>
        <v/>
      </c>
      <c r="R183" s="43" t="str">
        <f>IF(AND(E183&lt;&gt;'Povolené hodnoty'!$B$4,F183=2),G183+J183,"")</f>
        <v/>
      </c>
      <c r="S183" s="44" t="str">
        <f>IF(AND(E183&lt;&gt;'Povolené hodnoty'!$B$4,F183=3),G183+J183,"")</f>
        <v/>
      </c>
      <c r="T183" s="44" t="str">
        <f>IF(AND(E183&lt;&gt;'Povolené hodnoty'!$B$4,F183=4),G183+J183,"")</f>
        <v/>
      </c>
      <c r="U183" s="44" t="str">
        <f>IF(AND(E183&lt;&gt;'Povolené hodnoty'!$B$4,F183="5a"),G183-H183+J183-K183,"")</f>
        <v/>
      </c>
      <c r="V183" s="44" t="str">
        <f>IF(AND(E183&lt;&gt;'Povolené hodnoty'!$B$4,F183="5b"),G183-H183+J183-K183,"")</f>
        <v/>
      </c>
      <c r="W183" s="44" t="str">
        <f>IF(AND(E183&lt;&gt;'Povolené hodnoty'!$B$4,F183=6),G183+J183,"")</f>
        <v/>
      </c>
      <c r="X183" s="45" t="str">
        <f>IF(AND(E183&lt;&gt;'Povolené hodnoty'!$B$4,F183=7),G183+J183,"")</f>
        <v/>
      </c>
      <c r="Y183" s="43" t="str">
        <f>IF(AND(E183&lt;&gt;'Povolené hodnoty'!$B$4,F183=10),H183+K183,"")</f>
        <v/>
      </c>
      <c r="Z183" s="44" t="str">
        <f>IF(AND(E183&lt;&gt;'Povolené hodnoty'!$B$4,F183=11),H183+K183,"")</f>
        <v/>
      </c>
      <c r="AA183" s="44" t="str">
        <f>IF(AND(E183&lt;&gt;'Povolené hodnoty'!$B$4,F183=12),H183+K183,"")</f>
        <v/>
      </c>
      <c r="AB183" s="45" t="str">
        <f>IF(AND(E183&lt;&gt;'Povolené hodnoty'!$B$4,F183=13),H183+K183,"")</f>
        <v/>
      </c>
      <c r="AD183" s="19" t="b">
        <f t="shared" si="24"/>
        <v>0</v>
      </c>
      <c r="AE183" s="19" t="b">
        <f t="shared" si="25"/>
        <v>0</v>
      </c>
      <c r="AF183" s="19" t="b">
        <f>AND(E183&lt;&gt;'Povolené hodnoty'!$B$6,OR(SUM(G183,J183)&lt;&gt;SUM(N183:O183,R183:X183),SUM(H183,K183)&lt;&gt;SUM(P183:Q183,Y183:AB183),COUNT(G183:H183,J183:K183)&lt;&gt;COUNT(N183:AB183)))</f>
        <v>0</v>
      </c>
      <c r="AG183" s="19" t="b">
        <f>AND(E183='Povolené hodnoty'!$B$6,$AG$5)</f>
        <v>0</v>
      </c>
    </row>
    <row r="184" spans="1:33" x14ac:dyDescent="0.2">
      <c r="A184" s="81">
        <f t="shared" si="20"/>
        <v>179</v>
      </c>
      <c r="B184" s="85"/>
      <c r="C184" s="86"/>
      <c r="D184" s="75"/>
      <c r="E184" s="76"/>
      <c r="F184" s="77"/>
      <c r="G184" s="78"/>
      <c r="H184" s="79"/>
      <c r="I184" s="45">
        <f t="shared" si="21"/>
        <v>3625</v>
      </c>
      <c r="J184" s="158"/>
      <c r="K184" s="159"/>
      <c r="L184" s="160">
        <f t="shared" si="22"/>
        <v>10884</v>
      </c>
      <c r="M184" s="46">
        <f t="shared" si="23"/>
        <v>179</v>
      </c>
      <c r="N184" s="43" t="str">
        <f>IF(AND(E184='Povolené hodnoty'!$B$4,F184=2),G184+J184,"")</f>
        <v/>
      </c>
      <c r="O184" s="45" t="str">
        <f>IF(AND(E184='Povolené hodnoty'!$B$4,F184=1),G184+J184,"")</f>
        <v/>
      </c>
      <c r="P184" s="43" t="str">
        <f>IF(AND(E184='Povolené hodnoty'!$B$4,F184=10),H184+K184,"")</f>
        <v/>
      </c>
      <c r="Q184" s="45" t="str">
        <f>IF(AND(E184='Povolené hodnoty'!$B$4,F184=9),H184+K184,"")</f>
        <v/>
      </c>
      <c r="R184" s="43" t="str">
        <f>IF(AND(E184&lt;&gt;'Povolené hodnoty'!$B$4,F184=2),G184+J184,"")</f>
        <v/>
      </c>
      <c r="S184" s="44" t="str">
        <f>IF(AND(E184&lt;&gt;'Povolené hodnoty'!$B$4,F184=3),G184+J184,"")</f>
        <v/>
      </c>
      <c r="T184" s="44" t="str">
        <f>IF(AND(E184&lt;&gt;'Povolené hodnoty'!$B$4,F184=4),G184+J184,"")</f>
        <v/>
      </c>
      <c r="U184" s="44" t="str">
        <f>IF(AND(E184&lt;&gt;'Povolené hodnoty'!$B$4,F184="5a"),G184-H184+J184-K184,"")</f>
        <v/>
      </c>
      <c r="V184" s="44" t="str">
        <f>IF(AND(E184&lt;&gt;'Povolené hodnoty'!$B$4,F184="5b"),G184-H184+J184-K184,"")</f>
        <v/>
      </c>
      <c r="W184" s="44" t="str">
        <f>IF(AND(E184&lt;&gt;'Povolené hodnoty'!$B$4,F184=6),G184+J184,"")</f>
        <v/>
      </c>
      <c r="X184" s="45" t="str">
        <f>IF(AND(E184&lt;&gt;'Povolené hodnoty'!$B$4,F184=7),G184+J184,"")</f>
        <v/>
      </c>
      <c r="Y184" s="43" t="str">
        <f>IF(AND(E184&lt;&gt;'Povolené hodnoty'!$B$4,F184=10),H184+K184,"")</f>
        <v/>
      </c>
      <c r="Z184" s="44" t="str">
        <f>IF(AND(E184&lt;&gt;'Povolené hodnoty'!$B$4,F184=11),H184+K184,"")</f>
        <v/>
      </c>
      <c r="AA184" s="44" t="str">
        <f>IF(AND(E184&lt;&gt;'Povolené hodnoty'!$B$4,F184=12),H184+K184,"")</f>
        <v/>
      </c>
      <c r="AB184" s="45" t="str">
        <f>IF(AND(E184&lt;&gt;'Povolené hodnoty'!$B$4,F184=13),H184+K184,"")</f>
        <v/>
      </c>
      <c r="AD184" s="19" t="b">
        <f t="shared" si="24"/>
        <v>0</v>
      </c>
      <c r="AE184" s="19" t="b">
        <f t="shared" si="25"/>
        <v>0</v>
      </c>
      <c r="AF184" s="19" t="b">
        <f>AND(E184&lt;&gt;'Povolené hodnoty'!$B$6,OR(SUM(G184,J184)&lt;&gt;SUM(N184:O184,R184:X184),SUM(H184,K184)&lt;&gt;SUM(P184:Q184,Y184:AB184),COUNT(G184:H184,J184:K184)&lt;&gt;COUNT(N184:AB184)))</f>
        <v>0</v>
      </c>
      <c r="AG184" s="19" t="b">
        <f>AND(E184='Povolené hodnoty'!$B$6,$AG$5)</f>
        <v>0</v>
      </c>
    </row>
    <row r="185" spans="1:33" x14ac:dyDescent="0.2">
      <c r="A185" s="81">
        <f t="shared" si="20"/>
        <v>180</v>
      </c>
      <c r="B185" s="85"/>
      <c r="C185" s="86"/>
      <c r="D185" s="75"/>
      <c r="E185" s="76"/>
      <c r="F185" s="77"/>
      <c r="G185" s="78"/>
      <c r="H185" s="79"/>
      <c r="I185" s="45">
        <f t="shared" si="21"/>
        <v>3625</v>
      </c>
      <c r="J185" s="158"/>
      <c r="K185" s="159"/>
      <c r="L185" s="160">
        <f t="shared" si="22"/>
        <v>10884</v>
      </c>
      <c r="M185" s="46">
        <f t="shared" si="23"/>
        <v>180</v>
      </c>
      <c r="N185" s="43" t="str">
        <f>IF(AND(E185='Povolené hodnoty'!$B$4,F185=2),G185+J185,"")</f>
        <v/>
      </c>
      <c r="O185" s="45" t="str">
        <f>IF(AND(E185='Povolené hodnoty'!$B$4,F185=1),G185+J185,"")</f>
        <v/>
      </c>
      <c r="P185" s="43" t="str">
        <f>IF(AND(E185='Povolené hodnoty'!$B$4,F185=10),H185+K185,"")</f>
        <v/>
      </c>
      <c r="Q185" s="45" t="str">
        <f>IF(AND(E185='Povolené hodnoty'!$B$4,F185=9),H185+K185,"")</f>
        <v/>
      </c>
      <c r="R185" s="43" t="str">
        <f>IF(AND(E185&lt;&gt;'Povolené hodnoty'!$B$4,F185=2),G185+J185,"")</f>
        <v/>
      </c>
      <c r="S185" s="44" t="str">
        <f>IF(AND(E185&lt;&gt;'Povolené hodnoty'!$B$4,F185=3),G185+J185,"")</f>
        <v/>
      </c>
      <c r="T185" s="44" t="str">
        <f>IF(AND(E185&lt;&gt;'Povolené hodnoty'!$B$4,F185=4),G185+J185,"")</f>
        <v/>
      </c>
      <c r="U185" s="44" t="str">
        <f>IF(AND(E185&lt;&gt;'Povolené hodnoty'!$B$4,F185="5a"),G185-H185+J185-K185,"")</f>
        <v/>
      </c>
      <c r="V185" s="44" t="str">
        <f>IF(AND(E185&lt;&gt;'Povolené hodnoty'!$B$4,F185="5b"),G185-H185+J185-K185,"")</f>
        <v/>
      </c>
      <c r="W185" s="44" t="str">
        <f>IF(AND(E185&lt;&gt;'Povolené hodnoty'!$B$4,F185=6),G185+J185,"")</f>
        <v/>
      </c>
      <c r="X185" s="45" t="str">
        <f>IF(AND(E185&lt;&gt;'Povolené hodnoty'!$B$4,F185=7),G185+J185,"")</f>
        <v/>
      </c>
      <c r="Y185" s="43" t="str">
        <f>IF(AND(E185&lt;&gt;'Povolené hodnoty'!$B$4,F185=10),H185+K185,"")</f>
        <v/>
      </c>
      <c r="Z185" s="44" t="str">
        <f>IF(AND(E185&lt;&gt;'Povolené hodnoty'!$B$4,F185=11),H185+K185,"")</f>
        <v/>
      </c>
      <c r="AA185" s="44" t="str">
        <f>IF(AND(E185&lt;&gt;'Povolené hodnoty'!$B$4,F185=12),H185+K185,"")</f>
        <v/>
      </c>
      <c r="AB185" s="45" t="str">
        <f>IF(AND(E185&lt;&gt;'Povolené hodnoty'!$B$4,F185=13),H185+K185,"")</f>
        <v/>
      </c>
      <c r="AD185" s="19" t="b">
        <f t="shared" si="24"/>
        <v>0</v>
      </c>
      <c r="AE185" s="19" t="b">
        <f t="shared" si="25"/>
        <v>0</v>
      </c>
      <c r="AF185" s="19" t="b">
        <f>AND(E185&lt;&gt;'Povolené hodnoty'!$B$6,OR(SUM(G185,J185)&lt;&gt;SUM(N185:O185,R185:X185),SUM(H185,K185)&lt;&gt;SUM(P185:Q185,Y185:AB185),COUNT(G185:H185,J185:K185)&lt;&gt;COUNT(N185:AB185)))</f>
        <v>0</v>
      </c>
      <c r="AG185" s="19" t="b">
        <f>AND(E185='Povolené hodnoty'!$B$6,$AG$5)</f>
        <v>0</v>
      </c>
    </row>
    <row r="186" spans="1:33" x14ac:dyDescent="0.2">
      <c r="A186" s="81">
        <f t="shared" si="20"/>
        <v>181</v>
      </c>
      <c r="B186" s="85"/>
      <c r="C186" s="86"/>
      <c r="D186" s="75"/>
      <c r="E186" s="76"/>
      <c r="F186" s="77"/>
      <c r="G186" s="78"/>
      <c r="H186" s="79"/>
      <c r="I186" s="45">
        <f t="shared" si="21"/>
        <v>3625</v>
      </c>
      <c r="J186" s="158"/>
      <c r="K186" s="159"/>
      <c r="L186" s="160">
        <f t="shared" si="22"/>
        <v>10884</v>
      </c>
      <c r="M186" s="46">
        <f t="shared" si="23"/>
        <v>181</v>
      </c>
      <c r="N186" s="43" t="str">
        <f>IF(AND(E186='Povolené hodnoty'!$B$4,F186=2),G186+J186,"")</f>
        <v/>
      </c>
      <c r="O186" s="45" t="str">
        <f>IF(AND(E186='Povolené hodnoty'!$B$4,F186=1),G186+J186,"")</f>
        <v/>
      </c>
      <c r="P186" s="43" t="str">
        <f>IF(AND(E186='Povolené hodnoty'!$B$4,F186=10),H186+K186,"")</f>
        <v/>
      </c>
      <c r="Q186" s="45" t="str">
        <f>IF(AND(E186='Povolené hodnoty'!$B$4,F186=9),H186+K186,"")</f>
        <v/>
      </c>
      <c r="R186" s="43" t="str">
        <f>IF(AND(E186&lt;&gt;'Povolené hodnoty'!$B$4,F186=2),G186+J186,"")</f>
        <v/>
      </c>
      <c r="S186" s="44" t="str">
        <f>IF(AND(E186&lt;&gt;'Povolené hodnoty'!$B$4,F186=3),G186+J186,"")</f>
        <v/>
      </c>
      <c r="T186" s="44" t="str">
        <f>IF(AND(E186&lt;&gt;'Povolené hodnoty'!$B$4,F186=4),G186+J186,"")</f>
        <v/>
      </c>
      <c r="U186" s="44" t="str">
        <f>IF(AND(E186&lt;&gt;'Povolené hodnoty'!$B$4,F186="5a"),G186-H186+J186-K186,"")</f>
        <v/>
      </c>
      <c r="V186" s="44" t="str">
        <f>IF(AND(E186&lt;&gt;'Povolené hodnoty'!$B$4,F186="5b"),G186-H186+J186-K186,"")</f>
        <v/>
      </c>
      <c r="W186" s="44" t="str">
        <f>IF(AND(E186&lt;&gt;'Povolené hodnoty'!$B$4,F186=6),G186+J186,"")</f>
        <v/>
      </c>
      <c r="X186" s="45" t="str">
        <f>IF(AND(E186&lt;&gt;'Povolené hodnoty'!$B$4,F186=7),G186+J186,"")</f>
        <v/>
      </c>
      <c r="Y186" s="43" t="str">
        <f>IF(AND(E186&lt;&gt;'Povolené hodnoty'!$B$4,F186=10),H186+K186,"")</f>
        <v/>
      </c>
      <c r="Z186" s="44" t="str">
        <f>IF(AND(E186&lt;&gt;'Povolené hodnoty'!$B$4,F186=11),H186+K186,"")</f>
        <v/>
      </c>
      <c r="AA186" s="44" t="str">
        <f>IF(AND(E186&lt;&gt;'Povolené hodnoty'!$B$4,F186=12),H186+K186,"")</f>
        <v/>
      </c>
      <c r="AB186" s="45" t="str">
        <f>IF(AND(E186&lt;&gt;'Povolené hodnoty'!$B$4,F186=13),H186+K186,"")</f>
        <v/>
      </c>
      <c r="AD186" s="19" t="b">
        <f t="shared" si="24"/>
        <v>0</v>
      </c>
      <c r="AE186" s="19" t="b">
        <f t="shared" si="25"/>
        <v>0</v>
      </c>
      <c r="AF186" s="19" t="b">
        <f>AND(E186&lt;&gt;'Povolené hodnoty'!$B$6,OR(SUM(G186,J186)&lt;&gt;SUM(N186:O186,R186:X186),SUM(H186,K186)&lt;&gt;SUM(P186:Q186,Y186:AB186),COUNT(G186:H186,J186:K186)&lt;&gt;COUNT(N186:AB186)))</f>
        <v>0</v>
      </c>
      <c r="AG186" s="19" t="b">
        <f>AND(E186='Povolené hodnoty'!$B$6,$AG$5)</f>
        <v>0</v>
      </c>
    </row>
    <row r="187" spans="1:33" x14ac:dyDescent="0.2">
      <c r="A187" s="81">
        <f t="shared" si="20"/>
        <v>182</v>
      </c>
      <c r="B187" s="85"/>
      <c r="C187" s="86"/>
      <c r="D187" s="75"/>
      <c r="E187" s="76"/>
      <c r="F187" s="77"/>
      <c r="G187" s="78"/>
      <c r="H187" s="79"/>
      <c r="I187" s="45">
        <f t="shared" si="21"/>
        <v>3625</v>
      </c>
      <c r="J187" s="158"/>
      <c r="K187" s="159"/>
      <c r="L187" s="160">
        <f t="shared" si="22"/>
        <v>10884</v>
      </c>
      <c r="M187" s="46">
        <f t="shared" si="23"/>
        <v>182</v>
      </c>
      <c r="N187" s="43" t="str">
        <f>IF(AND(E187='Povolené hodnoty'!$B$4,F187=2),G187+J187,"")</f>
        <v/>
      </c>
      <c r="O187" s="45" t="str">
        <f>IF(AND(E187='Povolené hodnoty'!$B$4,F187=1),G187+J187,"")</f>
        <v/>
      </c>
      <c r="P187" s="43" t="str">
        <f>IF(AND(E187='Povolené hodnoty'!$B$4,F187=10),H187+K187,"")</f>
        <v/>
      </c>
      <c r="Q187" s="45" t="str">
        <f>IF(AND(E187='Povolené hodnoty'!$B$4,F187=9),H187+K187,"")</f>
        <v/>
      </c>
      <c r="R187" s="43" t="str">
        <f>IF(AND(E187&lt;&gt;'Povolené hodnoty'!$B$4,F187=2),G187+J187,"")</f>
        <v/>
      </c>
      <c r="S187" s="44" t="str">
        <f>IF(AND(E187&lt;&gt;'Povolené hodnoty'!$B$4,F187=3),G187+J187,"")</f>
        <v/>
      </c>
      <c r="T187" s="44" t="str">
        <f>IF(AND(E187&lt;&gt;'Povolené hodnoty'!$B$4,F187=4),G187+J187,"")</f>
        <v/>
      </c>
      <c r="U187" s="44" t="str">
        <f>IF(AND(E187&lt;&gt;'Povolené hodnoty'!$B$4,F187="5a"),G187-H187+J187-K187,"")</f>
        <v/>
      </c>
      <c r="V187" s="44" t="str">
        <f>IF(AND(E187&lt;&gt;'Povolené hodnoty'!$B$4,F187="5b"),G187-H187+J187-K187,"")</f>
        <v/>
      </c>
      <c r="W187" s="44" t="str">
        <f>IF(AND(E187&lt;&gt;'Povolené hodnoty'!$B$4,F187=6),G187+J187,"")</f>
        <v/>
      </c>
      <c r="X187" s="45" t="str">
        <f>IF(AND(E187&lt;&gt;'Povolené hodnoty'!$B$4,F187=7),G187+J187,"")</f>
        <v/>
      </c>
      <c r="Y187" s="43" t="str">
        <f>IF(AND(E187&lt;&gt;'Povolené hodnoty'!$B$4,F187=10),H187+K187,"")</f>
        <v/>
      </c>
      <c r="Z187" s="44" t="str">
        <f>IF(AND(E187&lt;&gt;'Povolené hodnoty'!$B$4,F187=11),H187+K187,"")</f>
        <v/>
      </c>
      <c r="AA187" s="44" t="str">
        <f>IF(AND(E187&lt;&gt;'Povolené hodnoty'!$B$4,F187=12),H187+K187,"")</f>
        <v/>
      </c>
      <c r="AB187" s="45" t="str">
        <f>IF(AND(E187&lt;&gt;'Povolené hodnoty'!$B$4,F187=13),H187+K187,"")</f>
        <v/>
      </c>
      <c r="AD187" s="19" t="b">
        <f t="shared" si="24"/>
        <v>0</v>
      </c>
      <c r="AE187" s="19" t="b">
        <f t="shared" si="25"/>
        <v>0</v>
      </c>
      <c r="AF187" s="19" t="b">
        <f>AND(E187&lt;&gt;'Povolené hodnoty'!$B$6,OR(SUM(G187,J187)&lt;&gt;SUM(N187:O187,R187:X187),SUM(H187,K187)&lt;&gt;SUM(P187:Q187,Y187:AB187),COUNT(G187:H187,J187:K187)&lt;&gt;COUNT(N187:AB187)))</f>
        <v>0</v>
      </c>
      <c r="AG187" s="19" t="b">
        <f>AND(E187='Povolené hodnoty'!$B$6,$AG$5)</f>
        <v>0</v>
      </c>
    </row>
    <row r="188" spans="1:33" x14ac:dyDescent="0.2">
      <c r="A188" s="81">
        <f t="shared" si="20"/>
        <v>183</v>
      </c>
      <c r="B188" s="85"/>
      <c r="C188" s="86"/>
      <c r="D188" s="75"/>
      <c r="E188" s="76"/>
      <c r="F188" s="77"/>
      <c r="G188" s="78"/>
      <c r="H188" s="79"/>
      <c r="I188" s="45">
        <f t="shared" si="21"/>
        <v>3625</v>
      </c>
      <c r="J188" s="158"/>
      <c r="K188" s="159"/>
      <c r="L188" s="160">
        <f t="shared" si="22"/>
        <v>10884</v>
      </c>
      <c r="M188" s="46">
        <f t="shared" si="23"/>
        <v>183</v>
      </c>
      <c r="N188" s="43" t="str">
        <f>IF(AND(E188='Povolené hodnoty'!$B$4,F188=2),G188+J188,"")</f>
        <v/>
      </c>
      <c r="O188" s="45" t="str">
        <f>IF(AND(E188='Povolené hodnoty'!$B$4,F188=1),G188+J188,"")</f>
        <v/>
      </c>
      <c r="P188" s="43" t="str">
        <f>IF(AND(E188='Povolené hodnoty'!$B$4,F188=10),H188+K188,"")</f>
        <v/>
      </c>
      <c r="Q188" s="45" t="str">
        <f>IF(AND(E188='Povolené hodnoty'!$B$4,F188=9),H188+K188,"")</f>
        <v/>
      </c>
      <c r="R188" s="43" t="str">
        <f>IF(AND(E188&lt;&gt;'Povolené hodnoty'!$B$4,F188=2),G188+J188,"")</f>
        <v/>
      </c>
      <c r="S188" s="44" t="str">
        <f>IF(AND(E188&lt;&gt;'Povolené hodnoty'!$B$4,F188=3),G188+J188,"")</f>
        <v/>
      </c>
      <c r="T188" s="44" t="str">
        <f>IF(AND(E188&lt;&gt;'Povolené hodnoty'!$B$4,F188=4),G188+J188,"")</f>
        <v/>
      </c>
      <c r="U188" s="44" t="str">
        <f>IF(AND(E188&lt;&gt;'Povolené hodnoty'!$B$4,F188="5a"),G188-H188+J188-K188,"")</f>
        <v/>
      </c>
      <c r="V188" s="44" t="str">
        <f>IF(AND(E188&lt;&gt;'Povolené hodnoty'!$B$4,F188="5b"),G188-H188+J188-K188,"")</f>
        <v/>
      </c>
      <c r="W188" s="44" t="str">
        <f>IF(AND(E188&lt;&gt;'Povolené hodnoty'!$B$4,F188=6),G188+J188,"")</f>
        <v/>
      </c>
      <c r="X188" s="45" t="str">
        <f>IF(AND(E188&lt;&gt;'Povolené hodnoty'!$B$4,F188=7),G188+J188,"")</f>
        <v/>
      </c>
      <c r="Y188" s="43" t="str">
        <f>IF(AND(E188&lt;&gt;'Povolené hodnoty'!$B$4,F188=10),H188+K188,"")</f>
        <v/>
      </c>
      <c r="Z188" s="44" t="str">
        <f>IF(AND(E188&lt;&gt;'Povolené hodnoty'!$B$4,F188=11),H188+K188,"")</f>
        <v/>
      </c>
      <c r="AA188" s="44" t="str">
        <f>IF(AND(E188&lt;&gt;'Povolené hodnoty'!$B$4,F188=12),H188+K188,"")</f>
        <v/>
      </c>
      <c r="AB188" s="45" t="str">
        <f>IF(AND(E188&lt;&gt;'Povolené hodnoty'!$B$4,F188=13),H188+K188,"")</f>
        <v/>
      </c>
      <c r="AD188" s="19" t="b">
        <f t="shared" si="24"/>
        <v>0</v>
      </c>
      <c r="AE188" s="19" t="b">
        <f t="shared" si="25"/>
        <v>0</v>
      </c>
      <c r="AF188" s="19" t="b">
        <f>AND(E188&lt;&gt;'Povolené hodnoty'!$B$6,OR(SUM(G188,J188)&lt;&gt;SUM(N188:O188,R188:X188),SUM(H188,K188)&lt;&gt;SUM(P188:Q188,Y188:AB188),COUNT(G188:H188,J188:K188)&lt;&gt;COUNT(N188:AB188)))</f>
        <v>0</v>
      </c>
      <c r="AG188" s="19" t="b">
        <f>AND(E188='Povolené hodnoty'!$B$6,$AG$5)</f>
        <v>0</v>
      </c>
    </row>
    <row r="189" spans="1:33" x14ac:dyDescent="0.2">
      <c r="A189" s="81">
        <f t="shared" si="20"/>
        <v>184</v>
      </c>
      <c r="B189" s="85"/>
      <c r="C189" s="86"/>
      <c r="D189" s="75"/>
      <c r="E189" s="76"/>
      <c r="F189" s="77"/>
      <c r="G189" s="78"/>
      <c r="H189" s="79"/>
      <c r="I189" s="45">
        <f t="shared" si="21"/>
        <v>3625</v>
      </c>
      <c r="J189" s="158"/>
      <c r="K189" s="159"/>
      <c r="L189" s="160">
        <f t="shared" si="22"/>
        <v>10884</v>
      </c>
      <c r="M189" s="46">
        <f t="shared" si="23"/>
        <v>184</v>
      </c>
      <c r="N189" s="43" t="str">
        <f>IF(AND(E189='Povolené hodnoty'!$B$4,F189=2),G189+J189,"")</f>
        <v/>
      </c>
      <c r="O189" s="45" t="str">
        <f>IF(AND(E189='Povolené hodnoty'!$B$4,F189=1),G189+J189,"")</f>
        <v/>
      </c>
      <c r="P189" s="43" t="str">
        <f>IF(AND(E189='Povolené hodnoty'!$B$4,F189=10),H189+K189,"")</f>
        <v/>
      </c>
      <c r="Q189" s="45" t="str">
        <f>IF(AND(E189='Povolené hodnoty'!$B$4,F189=9),H189+K189,"")</f>
        <v/>
      </c>
      <c r="R189" s="43" t="str">
        <f>IF(AND(E189&lt;&gt;'Povolené hodnoty'!$B$4,F189=2),G189+J189,"")</f>
        <v/>
      </c>
      <c r="S189" s="44" t="str">
        <f>IF(AND(E189&lt;&gt;'Povolené hodnoty'!$B$4,F189=3),G189+J189,"")</f>
        <v/>
      </c>
      <c r="T189" s="44" t="str">
        <f>IF(AND(E189&lt;&gt;'Povolené hodnoty'!$B$4,F189=4),G189+J189,"")</f>
        <v/>
      </c>
      <c r="U189" s="44" t="str">
        <f>IF(AND(E189&lt;&gt;'Povolené hodnoty'!$B$4,F189="5a"),G189-H189+J189-K189,"")</f>
        <v/>
      </c>
      <c r="V189" s="44" t="str">
        <f>IF(AND(E189&lt;&gt;'Povolené hodnoty'!$B$4,F189="5b"),G189-H189+J189-K189,"")</f>
        <v/>
      </c>
      <c r="W189" s="44" t="str">
        <f>IF(AND(E189&lt;&gt;'Povolené hodnoty'!$B$4,F189=6),G189+J189,"")</f>
        <v/>
      </c>
      <c r="X189" s="45" t="str">
        <f>IF(AND(E189&lt;&gt;'Povolené hodnoty'!$B$4,F189=7),G189+J189,"")</f>
        <v/>
      </c>
      <c r="Y189" s="43" t="str">
        <f>IF(AND(E189&lt;&gt;'Povolené hodnoty'!$B$4,F189=10),H189+K189,"")</f>
        <v/>
      </c>
      <c r="Z189" s="44" t="str">
        <f>IF(AND(E189&lt;&gt;'Povolené hodnoty'!$B$4,F189=11),H189+K189,"")</f>
        <v/>
      </c>
      <c r="AA189" s="44" t="str">
        <f>IF(AND(E189&lt;&gt;'Povolené hodnoty'!$B$4,F189=12),H189+K189,"")</f>
        <v/>
      </c>
      <c r="AB189" s="45" t="str">
        <f>IF(AND(E189&lt;&gt;'Povolené hodnoty'!$B$4,F189=13),H189+K189,"")</f>
        <v/>
      </c>
      <c r="AD189" s="19" t="b">
        <f t="shared" si="24"/>
        <v>0</v>
      </c>
      <c r="AE189" s="19" t="b">
        <f t="shared" si="25"/>
        <v>0</v>
      </c>
      <c r="AF189" s="19" t="b">
        <f>AND(E189&lt;&gt;'Povolené hodnoty'!$B$6,OR(SUM(G189,J189)&lt;&gt;SUM(N189:O189,R189:X189),SUM(H189,K189)&lt;&gt;SUM(P189:Q189,Y189:AB189),COUNT(G189:H189,J189:K189)&lt;&gt;COUNT(N189:AB189)))</f>
        <v>0</v>
      </c>
      <c r="AG189" s="19" t="b">
        <f>AND(E189='Povolené hodnoty'!$B$6,$AG$5)</f>
        <v>0</v>
      </c>
    </row>
    <row r="190" spans="1:33" x14ac:dyDescent="0.2">
      <c r="A190" s="81">
        <f t="shared" si="20"/>
        <v>185</v>
      </c>
      <c r="B190" s="85"/>
      <c r="C190" s="86"/>
      <c r="D190" s="75"/>
      <c r="E190" s="76"/>
      <c r="F190" s="77"/>
      <c r="G190" s="78"/>
      <c r="H190" s="79"/>
      <c r="I190" s="45">
        <f t="shared" si="21"/>
        <v>3625</v>
      </c>
      <c r="J190" s="158"/>
      <c r="K190" s="159"/>
      <c r="L190" s="160">
        <f t="shared" si="22"/>
        <v>10884</v>
      </c>
      <c r="M190" s="46">
        <f t="shared" si="23"/>
        <v>185</v>
      </c>
      <c r="N190" s="43" t="str">
        <f>IF(AND(E190='Povolené hodnoty'!$B$4,F190=2),G190+J190,"")</f>
        <v/>
      </c>
      <c r="O190" s="45" t="str">
        <f>IF(AND(E190='Povolené hodnoty'!$B$4,F190=1),G190+J190,"")</f>
        <v/>
      </c>
      <c r="P190" s="43" t="str">
        <f>IF(AND(E190='Povolené hodnoty'!$B$4,F190=10),H190+K190,"")</f>
        <v/>
      </c>
      <c r="Q190" s="45" t="str">
        <f>IF(AND(E190='Povolené hodnoty'!$B$4,F190=9),H190+K190,"")</f>
        <v/>
      </c>
      <c r="R190" s="43" t="str">
        <f>IF(AND(E190&lt;&gt;'Povolené hodnoty'!$B$4,F190=2),G190+J190,"")</f>
        <v/>
      </c>
      <c r="S190" s="44" t="str">
        <f>IF(AND(E190&lt;&gt;'Povolené hodnoty'!$B$4,F190=3),G190+J190,"")</f>
        <v/>
      </c>
      <c r="T190" s="44" t="str">
        <f>IF(AND(E190&lt;&gt;'Povolené hodnoty'!$B$4,F190=4),G190+J190,"")</f>
        <v/>
      </c>
      <c r="U190" s="44" t="str">
        <f>IF(AND(E190&lt;&gt;'Povolené hodnoty'!$B$4,F190="5a"),G190-H190+J190-K190,"")</f>
        <v/>
      </c>
      <c r="V190" s="44" t="str">
        <f>IF(AND(E190&lt;&gt;'Povolené hodnoty'!$B$4,F190="5b"),G190-H190+J190-K190,"")</f>
        <v/>
      </c>
      <c r="W190" s="44" t="str">
        <f>IF(AND(E190&lt;&gt;'Povolené hodnoty'!$B$4,F190=6),G190+J190,"")</f>
        <v/>
      </c>
      <c r="X190" s="45" t="str">
        <f>IF(AND(E190&lt;&gt;'Povolené hodnoty'!$B$4,F190=7),G190+J190,"")</f>
        <v/>
      </c>
      <c r="Y190" s="43" t="str">
        <f>IF(AND(E190&lt;&gt;'Povolené hodnoty'!$B$4,F190=10),H190+K190,"")</f>
        <v/>
      </c>
      <c r="Z190" s="44" t="str">
        <f>IF(AND(E190&lt;&gt;'Povolené hodnoty'!$B$4,F190=11),H190+K190,"")</f>
        <v/>
      </c>
      <c r="AA190" s="44" t="str">
        <f>IF(AND(E190&lt;&gt;'Povolené hodnoty'!$B$4,F190=12),H190+K190,"")</f>
        <v/>
      </c>
      <c r="AB190" s="45" t="str">
        <f>IF(AND(E190&lt;&gt;'Povolené hodnoty'!$B$4,F190=13),H190+K190,"")</f>
        <v/>
      </c>
      <c r="AD190" s="19" t="b">
        <f t="shared" si="24"/>
        <v>0</v>
      </c>
      <c r="AE190" s="19" t="b">
        <f t="shared" si="25"/>
        <v>0</v>
      </c>
      <c r="AF190" s="19" t="b">
        <f>AND(E190&lt;&gt;'Povolené hodnoty'!$B$6,OR(SUM(G190,J190)&lt;&gt;SUM(N190:O190,R190:X190),SUM(H190,K190)&lt;&gt;SUM(P190:Q190,Y190:AB190),COUNT(G190:H190,J190:K190)&lt;&gt;COUNT(N190:AB190)))</f>
        <v>0</v>
      </c>
      <c r="AG190" s="19" t="b">
        <f>AND(E190='Povolené hodnoty'!$B$6,$AG$5)</f>
        <v>0</v>
      </c>
    </row>
    <row r="191" spans="1:33" x14ac:dyDescent="0.2">
      <c r="A191" s="81">
        <f t="shared" si="20"/>
        <v>186</v>
      </c>
      <c r="B191" s="85"/>
      <c r="C191" s="86"/>
      <c r="D191" s="75"/>
      <c r="E191" s="76"/>
      <c r="F191" s="77"/>
      <c r="G191" s="78"/>
      <c r="H191" s="79"/>
      <c r="I191" s="45">
        <f t="shared" si="21"/>
        <v>3625</v>
      </c>
      <c r="J191" s="158"/>
      <c r="K191" s="159"/>
      <c r="L191" s="160">
        <f t="shared" si="22"/>
        <v>10884</v>
      </c>
      <c r="M191" s="46">
        <f t="shared" si="23"/>
        <v>186</v>
      </c>
      <c r="N191" s="43" t="str">
        <f>IF(AND(E191='Povolené hodnoty'!$B$4,F191=2),G191+J191,"")</f>
        <v/>
      </c>
      <c r="O191" s="45" t="str">
        <f>IF(AND(E191='Povolené hodnoty'!$B$4,F191=1),G191+J191,"")</f>
        <v/>
      </c>
      <c r="P191" s="43" t="str">
        <f>IF(AND(E191='Povolené hodnoty'!$B$4,F191=10),H191+K191,"")</f>
        <v/>
      </c>
      <c r="Q191" s="45" t="str">
        <f>IF(AND(E191='Povolené hodnoty'!$B$4,F191=9),H191+K191,"")</f>
        <v/>
      </c>
      <c r="R191" s="43" t="str">
        <f>IF(AND(E191&lt;&gt;'Povolené hodnoty'!$B$4,F191=2),G191+J191,"")</f>
        <v/>
      </c>
      <c r="S191" s="44" t="str">
        <f>IF(AND(E191&lt;&gt;'Povolené hodnoty'!$B$4,F191=3),G191+J191,"")</f>
        <v/>
      </c>
      <c r="T191" s="44" t="str">
        <f>IF(AND(E191&lt;&gt;'Povolené hodnoty'!$B$4,F191=4),G191+J191,"")</f>
        <v/>
      </c>
      <c r="U191" s="44" t="str">
        <f>IF(AND(E191&lt;&gt;'Povolené hodnoty'!$B$4,F191="5a"),G191-H191+J191-K191,"")</f>
        <v/>
      </c>
      <c r="V191" s="44" t="str">
        <f>IF(AND(E191&lt;&gt;'Povolené hodnoty'!$B$4,F191="5b"),G191-H191+J191-K191,"")</f>
        <v/>
      </c>
      <c r="W191" s="44" t="str">
        <f>IF(AND(E191&lt;&gt;'Povolené hodnoty'!$B$4,F191=6),G191+J191,"")</f>
        <v/>
      </c>
      <c r="X191" s="45" t="str">
        <f>IF(AND(E191&lt;&gt;'Povolené hodnoty'!$B$4,F191=7),G191+J191,"")</f>
        <v/>
      </c>
      <c r="Y191" s="43" t="str">
        <f>IF(AND(E191&lt;&gt;'Povolené hodnoty'!$B$4,F191=10),H191+K191,"")</f>
        <v/>
      </c>
      <c r="Z191" s="44" t="str">
        <f>IF(AND(E191&lt;&gt;'Povolené hodnoty'!$B$4,F191=11),H191+K191,"")</f>
        <v/>
      </c>
      <c r="AA191" s="44" t="str">
        <f>IF(AND(E191&lt;&gt;'Povolené hodnoty'!$B$4,F191=12),H191+K191,"")</f>
        <v/>
      </c>
      <c r="AB191" s="45" t="str">
        <f>IF(AND(E191&lt;&gt;'Povolené hodnoty'!$B$4,F191=13),H191+K191,"")</f>
        <v/>
      </c>
      <c r="AD191" s="19" t="b">
        <f t="shared" si="24"/>
        <v>0</v>
      </c>
      <c r="AE191" s="19" t="b">
        <f t="shared" si="25"/>
        <v>0</v>
      </c>
      <c r="AF191" s="19" t="b">
        <f>AND(E191&lt;&gt;'Povolené hodnoty'!$B$6,OR(SUM(G191,J191)&lt;&gt;SUM(N191:O191,R191:X191),SUM(H191,K191)&lt;&gt;SUM(P191:Q191,Y191:AB191),COUNT(G191:H191,J191:K191)&lt;&gt;COUNT(N191:AB191)))</f>
        <v>0</v>
      </c>
      <c r="AG191" s="19" t="b">
        <f>AND(E191='Povolené hodnoty'!$B$6,$AG$5)</f>
        <v>0</v>
      </c>
    </row>
    <row r="192" spans="1:33" x14ac:dyDescent="0.2">
      <c r="A192" s="81">
        <f t="shared" si="20"/>
        <v>187</v>
      </c>
      <c r="B192" s="85"/>
      <c r="C192" s="86"/>
      <c r="D192" s="75"/>
      <c r="E192" s="76"/>
      <c r="F192" s="77"/>
      <c r="G192" s="78"/>
      <c r="H192" s="79"/>
      <c r="I192" s="45">
        <f t="shared" si="21"/>
        <v>3625</v>
      </c>
      <c r="J192" s="158"/>
      <c r="K192" s="159"/>
      <c r="L192" s="160">
        <f t="shared" si="22"/>
        <v>10884</v>
      </c>
      <c r="M192" s="46">
        <f t="shared" si="23"/>
        <v>187</v>
      </c>
      <c r="N192" s="43" t="str">
        <f>IF(AND(E192='Povolené hodnoty'!$B$4,F192=2),G192+J192,"")</f>
        <v/>
      </c>
      <c r="O192" s="45" t="str">
        <f>IF(AND(E192='Povolené hodnoty'!$B$4,F192=1),G192+J192,"")</f>
        <v/>
      </c>
      <c r="P192" s="43" t="str">
        <f>IF(AND(E192='Povolené hodnoty'!$B$4,F192=10),H192+K192,"")</f>
        <v/>
      </c>
      <c r="Q192" s="45" t="str">
        <f>IF(AND(E192='Povolené hodnoty'!$B$4,F192=9),H192+K192,"")</f>
        <v/>
      </c>
      <c r="R192" s="43" t="str">
        <f>IF(AND(E192&lt;&gt;'Povolené hodnoty'!$B$4,F192=2),G192+J192,"")</f>
        <v/>
      </c>
      <c r="S192" s="44" t="str">
        <f>IF(AND(E192&lt;&gt;'Povolené hodnoty'!$B$4,F192=3),G192+J192,"")</f>
        <v/>
      </c>
      <c r="T192" s="44" t="str">
        <f>IF(AND(E192&lt;&gt;'Povolené hodnoty'!$B$4,F192=4),G192+J192,"")</f>
        <v/>
      </c>
      <c r="U192" s="44" t="str">
        <f>IF(AND(E192&lt;&gt;'Povolené hodnoty'!$B$4,F192="5a"),G192-H192+J192-K192,"")</f>
        <v/>
      </c>
      <c r="V192" s="44" t="str">
        <f>IF(AND(E192&lt;&gt;'Povolené hodnoty'!$B$4,F192="5b"),G192-H192+J192-K192,"")</f>
        <v/>
      </c>
      <c r="W192" s="44" t="str">
        <f>IF(AND(E192&lt;&gt;'Povolené hodnoty'!$B$4,F192=6),G192+J192,"")</f>
        <v/>
      </c>
      <c r="X192" s="45" t="str">
        <f>IF(AND(E192&lt;&gt;'Povolené hodnoty'!$B$4,F192=7),G192+J192,"")</f>
        <v/>
      </c>
      <c r="Y192" s="43" t="str">
        <f>IF(AND(E192&lt;&gt;'Povolené hodnoty'!$B$4,F192=10),H192+K192,"")</f>
        <v/>
      </c>
      <c r="Z192" s="44" t="str">
        <f>IF(AND(E192&lt;&gt;'Povolené hodnoty'!$B$4,F192=11),H192+K192,"")</f>
        <v/>
      </c>
      <c r="AA192" s="44" t="str">
        <f>IF(AND(E192&lt;&gt;'Povolené hodnoty'!$B$4,F192=12),H192+K192,"")</f>
        <v/>
      </c>
      <c r="AB192" s="45" t="str">
        <f>IF(AND(E192&lt;&gt;'Povolené hodnoty'!$B$4,F192=13),H192+K192,"")</f>
        <v/>
      </c>
      <c r="AD192" s="19" t="b">
        <f t="shared" si="24"/>
        <v>0</v>
      </c>
      <c r="AE192" s="19" t="b">
        <f t="shared" si="25"/>
        <v>0</v>
      </c>
      <c r="AF192" s="19" t="b">
        <f>AND(E192&lt;&gt;'Povolené hodnoty'!$B$6,OR(SUM(G192,J192)&lt;&gt;SUM(N192:O192,R192:X192),SUM(H192,K192)&lt;&gt;SUM(P192:Q192,Y192:AB192),COUNT(G192:H192,J192:K192)&lt;&gt;COUNT(N192:AB192)))</f>
        <v>0</v>
      </c>
      <c r="AG192" s="19" t="b">
        <f>AND(E192='Povolené hodnoty'!$B$6,$AG$5)</f>
        <v>0</v>
      </c>
    </row>
    <row r="193" spans="1:33" x14ac:dyDescent="0.2">
      <c r="A193" s="81">
        <f t="shared" si="20"/>
        <v>188</v>
      </c>
      <c r="B193" s="85"/>
      <c r="C193" s="86"/>
      <c r="D193" s="75"/>
      <c r="E193" s="76"/>
      <c r="F193" s="77"/>
      <c r="G193" s="78"/>
      <c r="H193" s="79"/>
      <c r="I193" s="45">
        <f t="shared" si="21"/>
        <v>3625</v>
      </c>
      <c r="J193" s="158"/>
      <c r="K193" s="159"/>
      <c r="L193" s="160">
        <f t="shared" si="22"/>
        <v>10884</v>
      </c>
      <c r="M193" s="46">
        <f t="shared" si="23"/>
        <v>188</v>
      </c>
      <c r="N193" s="43" t="str">
        <f>IF(AND(E193='Povolené hodnoty'!$B$4,F193=2),G193+J193,"")</f>
        <v/>
      </c>
      <c r="O193" s="45" t="str">
        <f>IF(AND(E193='Povolené hodnoty'!$B$4,F193=1),G193+J193,"")</f>
        <v/>
      </c>
      <c r="P193" s="43" t="str">
        <f>IF(AND(E193='Povolené hodnoty'!$B$4,F193=10),H193+K193,"")</f>
        <v/>
      </c>
      <c r="Q193" s="45" t="str">
        <f>IF(AND(E193='Povolené hodnoty'!$B$4,F193=9),H193+K193,"")</f>
        <v/>
      </c>
      <c r="R193" s="43" t="str">
        <f>IF(AND(E193&lt;&gt;'Povolené hodnoty'!$B$4,F193=2),G193+J193,"")</f>
        <v/>
      </c>
      <c r="S193" s="44" t="str">
        <f>IF(AND(E193&lt;&gt;'Povolené hodnoty'!$B$4,F193=3),G193+J193,"")</f>
        <v/>
      </c>
      <c r="T193" s="44" t="str">
        <f>IF(AND(E193&lt;&gt;'Povolené hodnoty'!$B$4,F193=4),G193+J193,"")</f>
        <v/>
      </c>
      <c r="U193" s="44" t="str">
        <f>IF(AND(E193&lt;&gt;'Povolené hodnoty'!$B$4,F193="5a"),G193-H193+J193-K193,"")</f>
        <v/>
      </c>
      <c r="V193" s="44" t="str">
        <f>IF(AND(E193&lt;&gt;'Povolené hodnoty'!$B$4,F193="5b"),G193-H193+J193-K193,"")</f>
        <v/>
      </c>
      <c r="W193" s="44" t="str">
        <f>IF(AND(E193&lt;&gt;'Povolené hodnoty'!$B$4,F193=6),G193+J193,"")</f>
        <v/>
      </c>
      <c r="X193" s="45" t="str">
        <f>IF(AND(E193&lt;&gt;'Povolené hodnoty'!$B$4,F193=7),G193+J193,"")</f>
        <v/>
      </c>
      <c r="Y193" s="43" t="str">
        <f>IF(AND(E193&lt;&gt;'Povolené hodnoty'!$B$4,F193=10),H193+K193,"")</f>
        <v/>
      </c>
      <c r="Z193" s="44" t="str">
        <f>IF(AND(E193&lt;&gt;'Povolené hodnoty'!$B$4,F193=11),H193+K193,"")</f>
        <v/>
      </c>
      <c r="AA193" s="44" t="str">
        <f>IF(AND(E193&lt;&gt;'Povolené hodnoty'!$B$4,F193=12),H193+K193,"")</f>
        <v/>
      </c>
      <c r="AB193" s="45" t="str">
        <f>IF(AND(E193&lt;&gt;'Povolené hodnoty'!$B$4,F193=13),H193+K193,"")</f>
        <v/>
      </c>
      <c r="AD193" s="19" t="b">
        <f t="shared" si="24"/>
        <v>0</v>
      </c>
      <c r="AE193" s="19" t="b">
        <f t="shared" si="25"/>
        <v>0</v>
      </c>
      <c r="AF193" s="19" t="b">
        <f>AND(E193&lt;&gt;'Povolené hodnoty'!$B$6,OR(SUM(G193,J193)&lt;&gt;SUM(N193:O193,R193:X193),SUM(H193,K193)&lt;&gt;SUM(P193:Q193,Y193:AB193),COUNT(G193:H193,J193:K193)&lt;&gt;COUNT(N193:AB193)))</f>
        <v>0</v>
      </c>
      <c r="AG193" s="19" t="b">
        <f>AND(E193='Povolené hodnoty'!$B$6,$AG$5)</f>
        <v>0</v>
      </c>
    </row>
    <row r="194" spans="1:33" x14ac:dyDescent="0.2">
      <c r="A194" s="81">
        <f t="shared" si="20"/>
        <v>189</v>
      </c>
      <c r="B194" s="85"/>
      <c r="C194" s="86"/>
      <c r="D194" s="75"/>
      <c r="E194" s="76"/>
      <c r="F194" s="77"/>
      <c r="G194" s="78"/>
      <c r="H194" s="79"/>
      <c r="I194" s="45">
        <f t="shared" si="21"/>
        <v>3625</v>
      </c>
      <c r="J194" s="158"/>
      <c r="K194" s="159"/>
      <c r="L194" s="160">
        <f t="shared" si="22"/>
        <v>10884</v>
      </c>
      <c r="M194" s="46">
        <f t="shared" si="23"/>
        <v>189</v>
      </c>
      <c r="N194" s="43" t="str">
        <f>IF(AND(E194='Povolené hodnoty'!$B$4,F194=2),G194+J194,"")</f>
        <v/>
      </c>
      <c r="O194" s="45" t="str">
        <f>IF(AND(E194='Povolené hodnoty'!$B$4,F194=1),G194+J194,"")</f>
        <v/>
      </c>
      <c r="P194" s="43" t="str">
        <f>IF(AND(E194='Povolené hodnoty'!$B$4,F194=10),H194+K194,"")</f>
        <v/>
      </c>
      <c r="Q194" s="45" t="str">
        <f>IF(AND(E194='Povolené hodnoty'!$B$4,F194=9),H194+K194,"")</f>
        <v/>
      </c>
      <c r="R194" s="43" t="str">
        <f>IF(AND(E194&lt;&gt;'Povolené hodnoty'!$B$4,F194=2),G194+J194,"")</f>
        <v/>
      </c>
      <c r="S194" s="44" t="str">
        <f>IF(AND(E194&lt;&gt;'Povolené hodnoty'!$B$4,F194=3),G194+J194,"")</f>
        <v/>
      </c>
      <c r="T194" s="44" t="str">
        <f>IF(AND(E194&lt;&gt;'Povolené hodnoty'!$B$4,F194=4),G194+J194,"")</f>
        <v/>
      </c>
      <c r="U194" s="44" t="str">
        <f>IF(AND(E194&lt;&gt;'Povolené hodnoty'!$B$4,F194="5a"),G194-H194+J194-K194,"")</f>
        <v/>
      </c>
      <c r="V194" s="44" t="str">
        <f>IF(AND(E194&lt;&gt;'Povolené hodnoty'!$B$4,F194="5b"),G194-H194+J194-K194,"")</f>
        <v/>
      </c>
      <c r="W194" s="44" t="str">
        <f>IF(AND(E194&lt;&gt;'Povolené hodnoty'!$B$4,F194=6),G194+J194,"")</f>
        <v/>
      </c>
      <c r="X194" s="45" t="str">
        <f>IF(AND(E194&lt;&gt;'Povolené hodnoty'!$B$4,F194=7),G194+J194,"")</f>
        <v/>
      </c>
      <c r="Y194" s="43" t="str">
        <f>IF(AND(E194&lt;&gt;'Povolené hodnoty'!$B$4,F194=10),H194+K194,"")</f>
        <v/>
      </c>
      <c r="Z194" s="44" t="str">
        <f>IF(AND(E194&lt;&gt;'Povolené hodnoty'!$B$4,F194=11),H194+K194,"")</f>
        <v/>
      </c>
      <c r="AA194" s="44" t="str">
        <f>IF(AND(E194&lt;&gt;'Povolené hodnoty'!$B$4,F194=12),H194+K194,"")</f>
        <v/>
      </c>
      <c r="AB194" s="45" t="str">
        <f>IF(AND(E194&lt;&gt;'Povolené hodnoty'!$B$4,F194=13),H194+K194,"")</f>
        <v/>
      </c>
      <c r="AD194" s="19" t="b">
        <f t="shared" si="24"/>
        <v>0</v>
      </c>
      <c r="AE194" s="19" t="b">
        <f t="shared" si="25"/>
        <v>0</v>
      </c>
      <c r="AF194" s="19" t="b">
        <f>AND(E194&lt;&gt;'Povolené hodnoty'!$B$6,OR(SUM(G194,J194)&lt;&gt;SUM(N194:O194,R194:X194),SUM(H194,K194)&lt;&gt;SUM(P194:Q194,Y194:AB194),COUNT(G194:H194,J194:K194)&lt;&gt;COUNT(N194:AB194)))</f>
        <v>0</v>
      </c>
      <c r="AG194" s="19" t="b">
        <f>AND(E194='Povolené hodnoty'!$B$6,$AG$5)</f>
        <v>0</v>
      </c>
    </row>
    <row r="195" spans="1:33" x14ac:dyDescent="0.2">
      <c r="A195" s="81">
        <f t="shared" si="20"/>
        <v>190</v>
      </c>
      <c r="B195" s="85"/>
      <c r="C195" s="86"/>
      <c r="D195" s="75"/>
      <c r="E195" s="76"/>
      <c r="F195" s="77"/>
      <c r="G195" s="78"/>
      <c r="H195" s="79"/>
      <c r="I195" s="45">
        <f t="shared" si="21"/>
        <v>3625</v>
      </c>
      <c r="J195" s="158"/>
      <c r="K195" s="159"/>
      <c r="L195" s="160">
        <f t="shared" si="22"/>
        <v>10884</v>
      </c>
      <c r="M195" s="46">
        <f t="shared" si="23"/>
        <v>190</v>
      </c>
      <c r="N195" s="43" t="str">
        <f>IF(AND(E195='Povolené hodnoty'!$B$4,F195=2),G195+J195,"")</f>
        <v/>
      </c>
      <c r="O195" s="45" t="str">
        <f>IF(AND(E195='Povolené hodnoty'!$B$4,F195=1),G195+J195,"")</f>
        <v/>
      </c>
      <c r="P195" s="43" t="str">
        <f>IF(AND(E195='Povolené hodnoty'!$B$4,F195=10),H195+K195,"")</f>
        <v/>
      </c>
      <c r="Q195" s="45" t="str">
        <f>IF(AND(E195='Povolené hodnoty'!$B$4,F195=9),H195+K195,"")</f>
        <v/>
      </c>
      <c r="R195" s="43" t="str">
        <f>IF(AND(E195&lt;&gt;'Povolené hodnoty'!$B$4,F195=2),G195+J195,"")</f>
        <v/>
      </c>
      <c r="S195" s="44" t="str">
        <f>IF(AND(E195&lt;&gt;'Povolené hodnoty'!$B$4,F195=3),G195+J195,"")</f>
        <v/>
      </c>
      <c r="T195" s="44" t="str">
        <f>IF(AND(E195&lt;&gt;'Povolené hodnoty'!$B$4,F195=4),G195+J195,"")</f>
        <v/>
      </c>
      <c r="U195" s="44" t="str">
        <f>IF(AND(E195&lt;&gt;'Povolené hodnoty'!$B$4,F195="5a"),G195-H195+J195-K195,"")</f>
        <v/>
      </c>
      <c r="V195" s="44" t="str">
        <f>IF(AND(E195&lt;&gt;'Povolené hodnoty'!$B$4,F195="5b"),G195-H195+J195-K195,"")</f>
        <v/>
      </c>
      <c r="W195" s="44" t="str">
        <f>IF(AND(E195&lt;&gt;'Povolené hodnoty'!$B$4,F195=6),G195+J195,"")</f>
        <v/>
      </c>
      <c r="X195" s="45" t="str">
        <f>IF(AND(E195&lt;&gt;'Povolené hodnoty'!$B$4,F195=7),G195+J195,"")</f>
        <v/>
      </c>
      <c r="Y195" s="43" t="str">
        <f>IF(AND(E195&lt;&gt;'Povolené hodnoty'!$B$4,F195=10),H195+K195,"")</f>
        <v/>
      </c>
      <c r="Z195" s="44" t="str">
        <f>IF(AND(E195&lt;&gt;'Povolené hodnoty'!$B$4,F195=11),H195+K195,"")</f>
        <v/>
      </c>
      <c r="AA195" s="44" t="str">
        <f>IF(AND(E195&lt;&gt;'Povolené hodnoty'!$B$4,F195=12),H195+K195,"")</f>
        <v/>
      </c>
      <c r="AB195" s="45" t="str">
        <f>IF(AND(E195&lt;&gt;'Povolené hodnoty'!$B$4,F195=13),H195+K195,"")</f>
        <v/>
      </c>
      <c r="AD195" s="19" t="b">
        <f t="shared" si="24"/>
        <v>0</v>
      </c>
      <c r="AE195" s="19" t="b">
        <f t="shared" si="25"/>
        <v>0</v>
      </c>
      <c r="AF195" s="19" t="b">
        <f>AND(E195&lt;&gt;'Povolené hodnoty'!$B$6,OR(SUM(G195,J195)&lt;&gt;SUM(N195:O195,R195:X195),SUM(H195,K195)&lt;&gt;SUM(P195:Q195,Y195:AB195),COUNT(G195:H195,J195:K195)&lt;&gt;COUNT(N195:AB195)))</f>
        <v>0</v>
      </c>
      <c r="AG195" s="19" t="b">
        <f>AND(E195='Povolené hodnoty'!$B$6,$AG$5)</f>
        <v>0</v>
      </c>
    </row>
    <row r="196" spans="1:33" x14ac:dyDescent="0.2">
      <c r="A196" s="81">
        <f t="shared" si="20"/>
        <v>191</v>
      </c>
      <c r="B196" s="85"/>
      <c r="C196" s="86"/>
      <c r="D196" s="75"/>
      <c r="E196" s="76"/>
      <c r="F196" s="77"/>
      <c r="G196" s="78"/>
      <c r="H196" s="79"/>
      <c r="I196" s="45">
        <f t="shared" si="21"/>
        <v>3625</v>
      </c>
      <c r="J196" s="158"/>
      <c r="K196" s="159"/>
      <c r="L196" s="160">
        <f t="shared" si="22"/>
        <v>10884</v>
      </c>
      <c r="M196" s="46">
        <f t="shared" si="23"/>
        <v>191</v>
      </c>
      <c r="N196" s="43" t="str">
        <f>IF(AND(E196='Povolené hodnoty'!$B$4,F196=2),G196+J196,"")</f>
        <v/>
      </c>
      <c r="O196" s="45" t="str">
        <f>IF(AND(E196='Povolené hodnoty'!$B$4,F196=1),G196+J196,"")</f>
        <v/>
      </c>
      <c r="P196" s="43" t="str">
        <f>IF(AND(E196='Povolené hodnoty'!$B$4,F196=10),H196+K196,"")</f>
        <v/>
      </c>
      <c r="Q196" s="45" t="str">
        <f>IF(AND(E196='Povolené hodnoty'!$B$4,F196=9),H196+K196,"")</f>
        <v/>
      </c>
      <c r="R196" s="43" t="str">
        <f>IF(AND(E196&lt;&gt;'Povolené hodnoty'!$B$4,F196=2),G196+J196,"")</f>
        <v/>
      </c>
      <c r="S196" s="44" t="str">
        <f>IF(AND(E196&lt;&gt;'Povolené hodnoty'!$B$4,F196=3),G196+J196,"")</f>
        <v/>
      </c>
      <c r="T196" s="44" t="str">
        <f>IF(AND(E196&lt;&gt;'Povolené hodnoty'!$B$4,F196=4),G196+J196,"")</f>
        <v/>
      </c>
      <c r="U196" s="44" t="str">
        <f>IF(AND(E196&lt;&gt;'Povolené hodnoty'!$B$4,F196="5a"),G196-H196+J196-K196,"")</f>
        <v/>
      </c>
      <c r="V196" s="44" t="str">
        <f>IF(AND(E196&lt;&gt;'Povolené hodnoty'!$B$4,F196="5b"),G196-H196+J196-K196,"")</f>
        <v/>
      </c>
      <c r="W196" s="44" t="str">
        <f>IF(AND(E196&lt;&gt;'Povolené hodnoty'!$B$4,F196=6),G196+J196,"")</f>
        <v/>
      </c>
      <c r="X196" s="45" t="str">
        <f>IF(AND(E196&lt;&gt;'Povolené hodnoty'!$B$4,F196=7),G196+J196,"")</f>
        <v/>
      </c>
      <c r="Y196" s="43" t="str">
        <f>IF(AND(E196&lt;&gt;'Povolené hodnoty'!$B$4,F196=10),H196+K196,"")</f>
        <v/>
      </c>
      <c r="Z196" s="44" t="str">
        <f>IF(AND(E196&lt;&gt;'Povolené hodnoty'!$B$4,F196=11),H196+K196,"")</f>
        <v/>
      </c>
      <c r="AA196" s="44" t="str">
        <f>IF(AND(E196&lt;&gt;'Povolené hodnoty'!$B$4,F196=12),H196+K196,"")</f>
        <v/>
      </c>
      <c r="AB196" s="45" t="str">
        <f>IF(AND(E196&lt;&gt;'Povolené hodnoty'!$B$4,F196=13),H196+K196,"")</f>
        <v/>
      </c>
      <c r="AD196" s="19" t="b">
        <f t="shared" si="24"/>
        <v>0</v>
      </c>
      <c r="AE196" s="19" t="b">
        <f t="shared" si="25"/>
        <v>0</v>
      </c>
      <c r="AF196" s="19" t="b">
        <f>AND(E196&lt;&gt;'Povolené hodnoty'!$B$6,OR(SUM(G196,J196)&lt;&gt;SUM(N196:O196,R196:X196),SUM(H196,K196)&lt;&gt;SUM(P196:Q196,Y196:AB196),COUNT(G196:H196,J196:K196)&lt;&gt;COUNT(N196:AB196)))</f>
        <v>0</v>
      </c>
      <c r="AG196" s="19" t="b">
        <f>AND(E196='Povolené hodnoty'!$B$6,$AG$5)</f>
        <v>0</v>
      </c>
    </row>
    <row r="197" spans="1:33" x14ac:dyDescent="0.2">
      <c r="A197" s="81">
        <f t="shared" si="20"/>
        <v>192</v>
      </c>
      <c r="B197" s="85"/>
      <c r="C197" s="86"/>
      <c r="D197" s="75"/>
      <c r="E197" s="76"/>
      <c r="F197" s="77"/>
      <c r="G197" s="78"/>
      <c r="H197" s="79"/>
      <c r="I197" s="45">
        <f t="shared" si="21"/>
        <v>3625</v>
      </c>
      <c r="J197" s="158"/>
      <c r="K197" s="159"/>
      <c r="L197" s="160">
        <f t="shared" si="22"/>
        <v>10884</v>
      </c>
      <c r="M197" s="46">
        <f t="shared" si="23"/>
        <v>192</v>
      </c>
      <c r="N197" s="43" t="str">
        <f>IF(AND(E197='Povolené hodnoty'!$B$4,F197=2),G197+J197,"")</f>
        <v/>
      </c>
      <c r="O197" s="45" t="str">
        <f>IF(AND(E197='Povolené hodnoty'!$B$4,F197=1),G197+J197,"")</f>
        <v/>
      </c>
      <c r="P197" s="43" t="str">
        <f>IF(AND(E197='Povolené hodnoty'!$B$4,F197=10),H197+K197,"")</f>
        <v/>
      </c>
      <c r="Q197" s="45" t="str">
        <f>IF(AND(E197='Povolené hodnoty'!$B$4,F197=9),H197+K197,"")</f>
        <v/>
      </c>
      <c r="R197" s="43" t="str">
        <f>IF(AND(E197&lt;&gt;'Povolené hodnoty'!$B$4,F197=2),G197+J197,"")</f>
        <v/>
      </c>
      <c r="S197" s="44" t="str">
        <f>IF(AND(E197&lt;&gt;'Povolené hodnoty'!$B$4,F197=3),G197+J197,"")</f>
        <v/>
      </c>
      <c r="T197" s="44" t="str">
        <f>IF(AND(E197&lt;&gt;'Povolené hodnoty'!$B$4,F197=4),G197+J197,"")</f>
        <v/>
      </c>
      <c r="U197" s="44" t="str">
        <f>IF(AND(E197&lt;&gt;'Povolené hodnoty'!$B$4,F197="5a"),G197-H197+J197-K197,"")</f>
        <v/>
      </c>
      <c r="V197" s="44" t="str">
        <f>IF(AND(E197&lt;&gt;'Povolené hodnoty'!$B$4,F197="5b"),G197-H197+J197-K197,"")</f>
        <v/>
      </c>
      <c r="W197" s="44" t="str">
        <f>IF(AND(E197&lt;&gt;'Povolené hodnoty'!$B$4,F197=6),G197+J197,"")</f>
        <v/>
      </c>
      <c r="X197" s="45" t="str">
        <f>IF(AND(E197&lt;&gt;'Povolené hodnoty'!$B$4,F197=7),G197+J197,"")</f>
        <v/>
      </c>
      <c r="Y197" s="43" t="str">
        <f>IF(AND(E197&lt;&gt;'Povolené hodnoty'!$B$4,F197=10),H197+K197,"")</f>
        <v/>
      </c>
      <c r="Z197" s="44" t="str">
        <f>IF(AND(E197&lt;&gt;'Povolené hodnoty'!$B$4,F197=11),H197+K197,"")</f>
        <v/>
      </c>
      <c r="AA197" s="44" t="str">
        <f>IF(AND(E197&lt;&gt;'Povolené hodnoty'!$B$4,F197=12),H197+K197,"")</f>
        <v/>
      </c>
      <c r="AB197" s="45" t="str">
        <f>IF(AND(E197&lt;&gt;'Povolené hodnoty'!$B$4,F197=13),H197+K197,"")</f>
        <v/>
      </c>
      <c r="AD197" s="19" t="b">
        <f t="shared" si="24"/>
        <v>0</v>
      </c>
      <c r="AE197" s="19" t="b">
        <f t="shared" si="25"/>
        <v>0</v>
      </c>
      <c r="AF197" s="19" t="b">
        <f>AND(E197&lt;&gt;'Povolené hodnoty'!$B$6,OR(SUM(G197,J197)&lt;&gt;SUM(N197:O197,R197:X197),SUM(H197,K197)&lt;&gt;SUM(P197:Q197,Y197:AB197),COUNT(G197:H197,J197:K197)&lt;&gt;COUNT(N197:AB197)))</f>
        <v>0</v>
      </c>
      <c r="AG197" s="19" t="b">
        <f>AND(E197='Povolené hodnoty'!$B$6,$AG$5)</f>
        <v>0</v>
      </c>
    </row>
    <row r="198" spans="1:33" x14ac:dyDescent="0.2">
      <c r="A198" s="81">
        <f t="shared" si="20"/>
        <v>193</v>
      </c>
      <c r="B198" s="85"/>
      <c r="C198" s="86"/>
      <c r="D198" s="75"/>
      <c r="E198" s="76"/>
      <c r="F198" s="77"/>
      <c r="G198" s="78"/>
      <c r="H198" s="79"/>
      <c r="I198" s="45">
        <f t="shared" si="21"/>
        <v>3625</v>
      </c>
      <c r="J198" s="158"/>
      <c r="K198" s="159"/>
      <c r="L198" s="160">
        <f t="shared" si="22"/>
        <v>10884</v>
      </c>
      <c r="M198" s="46">
        <f t="shared" si="23"/>
        <v>193</v>
      </c>
      <c r="N198" s="43" t="str">
        <f>IF(AND(E198='Povolené hodnoty'!$B$4,F198=2),G198+J198,"")</f>
        <v/>
      </c>
      <c r="O198" s="45" t="str">
        <f>IF(AND(E198='Povolené hodnoty'!$B$4,F198=1),G198+J198,"")</f>
        <v/>
      </c>
      <c r="P198" s="43" t="str">
        <f>IF(AND(E198='Povolené hodnoty'!$B$4,F198=10),H198+K198,"")</f>
        <v/>
      </c>
      <c r="Q198" s="45" t="str">
        <f>IF(AND(E198='Povolené hodnoty'!$B$4,F198=9),H198+K198,"")</f>
        <v/>
      </c>
      <c r="R198" s="43" t="str">
        <f>IF(AND(E198&lt;&gt;'Povolené hodnoty'!$B$4,F198=2),G198+J198,"")</f>
        <v/>
      </c>
      <c r="S198" s="44" t="str">
        <f>IF(AND(E198&lt;&gt;'Povolené hodnoty'!$B$4,F198=3),G198+J198,"")</f>
        <v/>
      </c>
      <c r="T198" s="44" t="str">
        <f>IF(AND(E198&lt;&gt;'Povolené hodnoty'!$B$4,F198=4),G198+J198,"")</f>
        <v/>
      </c>
      <c r="U198" s="44" t="str">
        <f>IF(AND(E198&lt;&gt;'Povolené hodnoty'!$B$4,F198="5a"),G198-H198+J198-K198,"")</f>
        <v/>
      </c>
      <c r="V198" s="44" t="str">
        <f>IF(AND(E198&lt;&gt;'Povolené hodnoty'!$B$4,F198="5b"),G198-H198+J198-K198,"")</f>
        <v/>
      </c>
      <c r="W198" s="44" t="str">
        <f>IF(AND(E198&lt;&gt;'Povolené hodnoty'!$B$4,F198=6),G198+J198,"")</f>
        <v/>
      </c>
      <c r="X198" s="45" t="str">
        <f>IF(AND(E198&lt;&gt;'Povolené hodnoty'!$B$4,F198=7),G198+J198,"")</f>
        <v/>
      </c>
      <c r="Y198" s="43" t="str">
        <f>IF(AND(E198&lt;&gt;'Povolené hodnoty'!$B$4,F198=10),H198+K198,"")</f>
        <v/>
      </c>
      <c r="Z198" s="44" t="str">
        <f>IF(AND(E198&lt;&gt;'Povolené hodnoty'!$B$4,F198=11),H198+K198,"")</f>
        <v/>
      </c>
      <c r="AA198" s="44" t="str">
        <f>IF(AND(E198&lt;&gt;'Povolené hodnoty'!$B$4,F198=12),H198+K198,"")</f>
        <v/>
      </c>
      <c r="AB198" s="45" t="str">
        <f>IF(AND(E198&lt;&gt;'Povolené hodnoty'!$B$4,F198=13),H198+K198,"")</f>
        <v/>
      </c>
      <c r="AD198" s="19" t="b">
        <f t="shared" si="24"/>
        <v>0</v>
      </c>
      <c r="AE198" s="19" t="b">
        <f t="shared" si="25"/>
        <v>0</v>
      </c>
      <c r="AF198" s="19" t="b">
        <f>AND(E198&lt;&gt;'Povolené hodnoty'!$B$6,OR(SUM(G198,J198)&lt;&gt;SUM(N198:O198,R198:X198),SUM(H198,K198)&lt;&gt;SUM(P198:Q198,Y198:AB198),COUNT(G198:H198,J198:K198)&lt;&gt;COUNT(N198:AB198)))</f>
        <v>0</v>
      </c>
      <c r="AG198" s="19" t="b">
        <f>AND(E198='Povolené hodnoty'!$B$6,$AG$5)</f>
        <v>0</v>
      </c>
    </row>
    <row r="199" spans="1:33" x14ac:dyDescent="0.2">
      <c r="A199" s="81">
        <f t="shared" ref="A199:A262" si="26">A198+1</f>
        <v>194</v>
      </c>
      <c r="B199" s="85"/>
      <c r="C199" s="86"/>
      <c r="D199" s="75"/>
      <c r="E199" s="76"/>
      <c r="F199" s="77"/>
      <c r="G199" s="78"/>
      <c r="H199" s="79"/>
      <c r="I199" s="45">
        <f t="shared" si="21"/>
        <v>3625</v>
      </c>
      <c r="J199" s="158"/>
      <c r="K199" s="159"/>
      <c r="L199" s="160">
        <f t="shared" si="22"/>
        <v>10884</v>
      </c>
      <c r="M199" s="46">
        <f t="shared" si="23"/>
        <v>194</v>
      </c>
      <c r="N199" s="43" t="str">
        <f>IF(AND(E199='Povolené hodnoty'!$B$4,F199=2),G199+J199,"")</f>
        <v/>
      </c>
      <c r="O199" s="45" t="str">
        <f>IF(AND(E199='Povolené hodnoty'!$B$4,F199=1),G199+J199,"")</f>
        <v/>
      </c>
      <c r="P199" s="43" t="str">
        <f>IF(AND(E199='Povolené hodnoty'!$B$4,F199=10),H199+K199,"")</f>
        <v/>
      </c>
      <c r="Q199" s="45" t="str">
        <f>IF(AND(E199='Povolené hodnoty'!$B$4,F199=9),H199+K199,"")</f>
        <v/>
      </c>
      <c r="R199" s="43" t="str">
        <f>IF(AND(E199&lt;&gt;'Povolené hodnoty'!$B$4,F199=2),G199+J199,"")</f>
        <v/>
      </c>
      <c r="S199" s="44" t="str">
        <f>IF(AND(E199&lt;&gt;'Povolené hodnoty'!$B$4,F199=3),G199+J199,"")</f>
        <v/>
      </c>
      <c r="T199" s="44" t="str">
        <f>IF(AND(E199&lt;&gt;'Povolené hodnoty'!$B$4,F199=4),G199+J199,"")</f>
        <v/>
      </c>
      <c r="U199" s="44" t="str">
        <f>IF(AND(E199&lt;&gt;'Povolené hodnoty'!$B$4,F199="5a"),G199-H199+J199-K199,"")</f>
        <v/>
      </c>
      <c r="V199" s="44" t="str">
        <f>IF(AND(E199&lt;&gt;'Povolené hodnoty'!$B$4,F199="5b"),G199-H199+J199-K199,"")</f>
        <v/>
      </c>
      <c r="W199" s="44" t="str">
        <f>IF(AND(E199&lt;&gt;'Povolené hodnoty'!$B$4,F199=6),G199+J199,"")</f>
        <v/>
      </c>
      <c r="X199" s="45" t="str">
        <f>IF(AND(E199&lt;&gt;'Povolené hodnoty'!$B$4,F199=7),G199+J199,"")</f>
        <v/>
      </c>
      <c r="Y199" s="43" t="str">
        <f>IF(AND(E199&lt;&gt;'Povolené hodnoty'!$B$4,F199=10),H199+K199,"")</f>
        <v/>
      </c>
      <c r="Z199" s="44" t="str">
        <f>IF(AND(E199&lt;&gt;'Povolené hodnoty'!$B$4,F199=11),H199+K199,"")</f>
        <v/>
      </c>
      <c r="AA199" s="44" t="str">
        <f>IF(AND(E199&lt;&gt;'Povolené hodnoty'!$B$4,F199=12),H199+K199,"")</f>
        <v/>
      </c>
      <c r="AB199" s="45" t="str">
        <f>IF(AND(E199&lt;&gt;'Povolené hodnoty'!$B$4,F199=13),H199+K199,"")</f>
        <v/>
      </c>
      <c r="AD199" s="19" t="b">
        <f t="shared" si="24"/>
        <v>0</v>
      </c>
      <c r="AE199" s="19" t="b">
        <f t="shared" si="25"/>
        <v>0</v>
      </c>
      <c r="AF199" s="19" t="b">
        <f>AND(E199&lt;&gt;'Povolené hodnoty'!$B$6,OR(SUM(G199,J199)&lt;&gt;SUM(N199:O199,R199:X199),SUM(H199,K199)&lt;&gt;SUM(P199:Q199,Y199:AB199),COUNT(G199:H199,J199:K199)&lt;&gt;COUNT(N199:AB199)))</f>
        <v>0</v>
      </c>
      <c r="AG199" s="19" t="b">
        <f>AND(E199='Povolené hodnoty'!$B$6,$AG$5)</f>
        <v>0</v>
      </c>
    </row>
    <row r="200" spans="1:33" x14ac:dyDescent="0.2">
      <c r="A200" s="81">
        <f t="shared" si="26"/>
        <v>195</v>
      </c>
      <c r="B200" s="85"/>
      <c r="C200" s="86"/>
      <c r="D200" s="75"/>
      <c r="E200" s="76"/>
      <c r="F200" s="77"/>
      <c r="G200" s="78"/>
      <c r="H200" s="79"/>
      <c r="I200" s="45">
        <f t="shared" si="21"/>
        <v>3625</v>
      </c>
      <c r="J200" s="158"/>
      <c r="K200" s="159"/>
      <c r="L200" s="160">
        <f t="shared" si="22"/>
        <v>10884</v>
      </c>
      <c r="M200" s="46">
        <f t="shared" si="23"/>
        <v>195</v>
      </c>
      <c r="N200" s="43" t="str">
        <f>IF(AND(E200='Povolené hodnoty'!$B$4,F200=2),G200+J200,"")</f>
        <v/>
      </c>
      <c r="O200" s="45" t="str">
        <f>IF(AND(E200='Povolené hodnoty'!$B$4,F200=1),G200+J200,"")</f>
        <v/>
      </c>
      <c r="P200" s="43" t="str">
        <f>IF(AND(E200='Povolené hodnoty'!$B$4,F200=10),H200+K200,"")</f>
        <v/>
      </c>
      <c r="Q200" s="45" t="str">
        <f>IF(AND(E200='Povolené hodnoty'!$B$4,F200=9),H200+K200,"")</f>
        <v/>
      </c>
      <c r="R200" s="43" t="str">
        <f>IF(AND(E200&lt;&gt;'Povolené hodnoty'!$B$4,F200=2),G200+J200,"")</f>
        <v/>
      </c>
      <c r="S200" s="44" t="str">
        <f>IF(AND(E200&lt;&gt;'Povolené hodnoty'!$B$4,F200=3),G200+J200,"")</f>
        <v/>
      </c>
      <c r="T200" s="44" t="str">
        <f>IF(AND(E200&lt;&gt;'Povolené hodnoty'!$B$4,F200=4),G200+J200,"")</f>
        <v/>
      </c>
      <c r="U200" s="44" t="str">
        <f>IF(AND(E200&lt;&gt;'Povolené hodnoty'!$B$4,F200="5a"),G200-H200+J200-K200,"")</f>
        <v/>
      </c>
      <c r="V200" s="44" t="str">
        <f>IF(AND(E200&lt;&gt;'Povolené hodnoty'!$B$4,F200="5b"),G200-H200+J200-K200,"")</f>
        <v/>
      </c>
      <c r="W200" s="44" t="str">
        <f>IF(AND(E200&lt;&gt;'Povolené hodnoty'!$B$4,F200=6),G200+J200,"")</f>
        <v/>
      </c>
      <c r="X200" s="45" t="str">
        <f>IF(AND(E200&lt;&gt;'Povolené hodnoty'!$B$4,F200=7),G200+J200,"")</f>
        <v/>
      </c>
      <c r="Y200" s="43" t="str">
        <f>IF(AND(E200&lt;&gt;'Povolené hodnoty'!$B$4,F200=10),H200+K200,"")</f>
        <v/>
      </c>
      <c r="Z200" s="44" t="str">
        <f>IF(AND(E200&lt;&gt;'Povolené hodnoty'!$B$4,F200=11),H200+K200,"")</f>
        <v/>
      </c>
      <c r="AA200" s="44" t="str">
        <f>IF(AND(E200&lt;&gt;'Povolené hodnoty'!$B$4,F200=12),H200+K200,"")</f>
        <v/>
      </c>
      <c r="AB200" s="45" t="str">
        <f>IF(AND(E200&lt;&gt;'Povolené hodnoty'!$B$4,F200=13),H200+K200,"")</f>
        <v/>
      </c>
      <c r="AD200" s="19" t="b">
        <f t="shared" si="24"/>
        <v>0</v>
      </c>
      <c r="AE200" s="19" t="b">
        <f t="shared" si="25"/>
        <v>0</v>
      </c>
      <c r="AF200" s="19" t="b">
        <f>AND(E200&lt;&gt;'Povolené hodnoty'!$B$6,OR(SUM(G200,J200)&lt;&gt;SUM(N200:O200,R200:X200),SUM(H200,K200)&lt;&gt;SUM(P200:Q200,Y200:AB200),COUNT(G200:H200,J200:K200)&lt;&gt;COUNT(N200:AB200)))</f>
        <v>0</v>
      </c>
      <c r="AG200" s="19" t="b">
        <f>AND(E200='Povolené hodnoty'!$B$6,$AG$5)</f>
        <v>0</v>
      </c>
    </row>
    <row r="201" spans="1:33" x14ac:dyDescent="0.2">
      <c r="A201" s="81">
        <f t="shared" si="26"/>
        <v>196</v>
      </c>
      <c r="B201" s="85"/>
      <c r="C201" s="86"/>
      <c r="D201" s="75"/>
      <c r="E201" s="76"/>
      <c r="F201" s="77"/>
      <c r="G201" s="78"/>
      <c r="H201" s="79"/>
      <c r="I201" s="45">
        <f t="shared" si="21"/>
        <v>3625</v>
      </c>
      <c r="J201" s="158"/>
      <c r="K201" s="159"/>
      <c r="L201" s="160">
        <f t="shared" si="22"/>
        <v>10884</v>
      </c>
      <c r="M201" s="46">
        <f t="shared" si="23"/>
        <v>196</v>
      </c>
      <c r="N201" s="43" t="str">
        <f>IF(AND(E201='Povolené hodnoty'!$B$4,F201=2),G201+J201,"")</f>
        <v/>
      </c>
      <c r="O201" s="45" t="str">
        <f>IF(AND(E201='Povolené hodnoty'!$B$4,F201=1),G201+J201,"")</f>
        <v/>
      </c>
      <c r="P201" s="43" t="str">
        <f>IF(AND(E201='Povolené hodnoty'!$B$4,F201=10),H201+K201,"")</f>
        <v/>
      </c>
      <c r="Q201" s="45" t="str">
        <f>IF(AND(E201='Povolené hodnoty'!$B$4,F201=9),H201+K201,"")</f>
        <v/>
      </c>
      <c r="R201" s="43" t="str">
        <f>IF(AND(E201&lt;&gt;'Povolené hodnoty'!$B$4,F201=2),G201+J201,"")</f>
        <v/>
      </c>
      <c r="S201" s="44" t="str">
        <f>IF(AND(E201&lt;&gt;'Povolené hodnoty'!$B$4,F201=3),G201+J201,"")</f>
        <v/>
      </c>
      <c r="T201" s="44" t="str">
        <f>IF(AND(E201&lt;&gt;'Povolené hodnoty'!$B$4,F201=4),G201+J201,"")</f>
        <v/>
      </c>
      <c r="U201" s="44" t="str">
        <f>IF(AND(E201&lt;&gt;'Povolené hodnoty'!$B$4,F201="5a"),G201-H201+J201-K201,"")</f>
        <v/>
      </c>
      <c r="V201" s="44" t="str">
        <f>IF(AND(E201&lt;&gt;'Povolené hodnoty'!$B$4,F201="5b"),G201-H201+J201-K201,"")</f>
        <v/>
      </c>
      <c r="W201" s="44" t="str">
        <f>IF(AND(E201&lt;&gt;'Povolené hodnoty'!$B$4,F201=6),G201+J201,"")</f>
        <v/>
      </c>
      <c r="X201" s="45" t="str">
        <f>IF(AND(E201&lt;&gt;'Povolené hodnoty'!$B$4,F201=7),G201+J201,"")</f>
        <v/>
      </c>
      <c r="Y201" s="43" t="str">
        <f>IF(AND(E201&lt;&gt;'Povolené hodnoty'!$B$4,F201=10),H201+K201,"")</f>
        <v/>
      </c>
      <c r="Z201" s="44" t="str">
        <f>IF(AND(E201&lt;&gt;'Povolené hodnoty'!$B$4,F201=11),H201+K201,"")</f>
        <v/>
      </c>
      <c r="AA201" s="44" t="str">
        <f>IF(AND(E201&lt;&gt;'Povolené hodnoty'!$B$4,F201=12),H201+K201,"")</f>
        <v/>
      </c>
      <c r="AB201" s="45" t="str">
        <f>IF(AND(E201&lt;&gt;'Povolené hodnoty'!$B$4,F201=13),H201+K201,"")</f>
        <v/>
      </c>
      <c r="AD201" s="19" t="b">
        <f t="shared" si="24"/>
        <v>0</v>
      </c>
      <c r="AE201" s="19" t="b">
        <f t="shared" si="25"/>
        <v>0</v>
      </c>
      <c r="AF201" s="19" t="b">
        <f>AND(E201&lt;&gt;'Povolené hodnoty'!$B$6,OR(SUM(G201,J201)&lt;&gt;SUM(N201:O201,R201:X201),SUM(H201,K201)&lt;&gt;SUM(P201:Q201,Y201:AB201),COUNT(G201:H201,J201:K201)&lt;&gt;COUNT(N201:AB201)))</f>
        <v>0</v>
      </c>
      <c r="AG201" s="19" t="b">
        <f>AND(E201='Povolené hodnoty'!$B$6,$AG$5)</f>
        <v>0</v>
      </c>
    </row>
    <row r="202" spans="1:33" x14ac:dyDescent="0.2">
      <c r="A202" s="81">
        <f t="shared" si="26"/>
        <v>197</v>
      </c>
      <c r="B202" s="85"/>
      <c r="C202" s="86"/>
      <c r="D202" s="75"/>
      <c r="E202" s="76"/>
      <c r="F202" s="77"/>
      <c r="G202" s="78"/>
      <c r="H202" s="79"/>
      <c r="I202" s="45">
        <f t="shared" si="21"/>
        <v>3625</v>
      </c>
      <c r="J202" s="158"/>
      <c r="K202" s="159"/>
      <c r="L202" s="160">
        <f t="shared" si="22"/>
        <v>10884</v>
      </c>
      <c r="M202" s="46">
        <f t="shared" si="23"/>
        <v>197</v>
      </c>
      <c r="N202" s="43" t="str">
        <f>IF(AND(E202='Povolené hodnoty'!$B$4,F202=2),G202+J202,"")</f>
        <v/>
      </c>
      <c r="O202" s="45" t="str">
        <f>IF(AND(E202='Povolené hodnoty'!$B$4,F202=1),G202+J202,"")</f>
        <v/>
      </c>
      <c r="P202" s="43" t="str">
        <f>IF(AND(E202='Povolené hodnoty'!$B$4,F202=10),H202+K202,"")</f>
        <v/>
      </c>
      <c r="Q202" s="45" t="str">
        <f>IF(AND(E202='Povolené hodnoty'!$B$4,F202=9),H202+K202,"")</f>
        <v/>
      </c>
      <c r="R202" s="43" t="str">
        <f>IF(AND(E202&lt;&gt;'Povolené hodnoty'!$B$4,F202=2),G202+J202,"")</f>
        <v/>
      </c>
      <c r="S202" s="44" t="str">
        <f>IF(AND(E202&lt;&gt;'Povolené hodnoty'!$B$4,F202=3),G202+J202,"")</f>
        <v/>
      </c>
      <c r="T202" s="44" t="str">
        <f>IF(AND(E202&lt;&gt;'Povolené hodnoty'!$B$4,F202=4),G202+J202,"")</f>
        <v/>
      </c>
      <c r="U202" s="44" t="str">
        <f>IF(AND(E202&lt;&gt;'Povolené hodnoty'!$B$4,F202="5a"),G202-H202+J202-K202,"")</f>
        <v/>
      </c>
      <c r="V202" s="44" t="str">
        <f>IF(AND(E202&lt;&gt;'Povolené hodnoty'!$B$4,F202="5b"),G202-H202+J202-K202,"")</f>
        <v/>
      </c>
      <c r="W202" s="44" t="str">
        <f>IF(AND(E202&lt;&gt;'Povolené hodnoty'!$B$4,F202=6),G202+J202,"")</f>
        <v/>
      </c>
      <c r="X202" s="45" t="str">
        <f>IF(AND(E202&lt;&gt;'Povolené hodnoty'!$B$4,F202=7),G202+J202,"")</f>
        <v/>
      </c>
      <c r="Y202" s="43" t="str">
        <f>IF(AND(E202&lt;&gt;'Povolené hodnoty'!$B$4,F202=10),H202+K202,"")</f>
        <v/>
      </c>
      <c r="Z202" s="44" t="str">
        <f>IF(AND(E202&lt;&gt;'Povolené hodnoty'!$B$4,F202=11),H202+K202,"")</f>
        <v/>
      </c>
      <c r="AA202" s="44" t="str">
        <f>IF(AND(E202&lt;&gt;'Povolené hodnoty'!$B$4,F202=12),H202+K202,"")</f>
        <v/>
      </c>
      <c r="AB202" s="45" t="str">
        <f>IF(AND(E202&lt;&gt;'Povolené hodnoty'!$B$4,F202=13),H202+K202,"")</f>
        <v/>
      </c>
      <c r="AD202" s="19" t="b">
        <f t="shared" si="24"/>
        <v>0</v>
      </c>
      <c r="AE202" s="19" t="b">
        <f t="shared" si="25"/>
        <v>0</v>
      </c>
      <c r="AF202" s="19" t="b">
        <f>AND(E202&lt;&gt;'Povolené hodnoty'!$B$6,OR(SUM(G202,J202)&lt;&gt;SUM(N202:O202,R202:X202),SUM(H202,K202)&lt;&gt;SUM(P202:Q202,Y202:AB202),COUNT(G202:H202,J202:K202)&lt;&gt;COUNT(N202:AB202)))</f>
        <v>0</v>
      </c>
      <c r="AG202" s="19" t="b">
        <f>AND(E202='Povolené hodnoty'!$B$6,$AG$5)</f>
        <v>0</v>
      </c>
    </row>
    <row r="203" spans="1:33" x14ac:dyDescent="0.2">
      <c r="A203" s="81">
        <f t="shared" si="26"/>
        <v>198</v>
      </c>
      <c r="B203" s="85"/>
      <c r="C203" s="86"/>
      <c r="D203" s="75"/>
      <c r="E203" s="76"/>
      <c r="F203" s="77"/>
      <c r="G203" s="78"/>
      <c r="H203" s="79"/>
      <c r="I203" s="45">
        <f t="shared" si="21"/>
        <v>3625</v>
      </c>
      <c r="J203" s="158"/>
      <c r="K203" s="159"/>
      <c r="L203" s="160">
        <f t="shared" si="22"/>
        <v>10884</v>
      </c>
      <c r="M203" s="46">
        <f t="shared" si="23"/>
        <v>198</v>
      </c>
      <c r="N203" s="43" t="str">
        <f>IF(AND(E203='Povolené hodnoty'!$B$4,F203=2),G203+J203,"")</f>
        <v/>
      </c>
      <c r="O203" s="45" t="str">
        <f>IF(AND(E203='Povolené hodnoty'!$B$4,F203=1),G203+J203,"")</f>
        <v/>
      </c>
      <c r="P203" s="43" t="str">
        <f>IF(AND(E203='Povolené hodnoty'!$B$4,F203=10),H203+K203,"")</f>
        <v/>
      </c>
      <c r="Q203" s="45" t="str">
        <f>IF(AND(E203='Povolené hodnoty'!$B$4,F203=9),H203+K203,"")</f>
        <v/>
      </c>
      <c r="R203" s="43" t="str">
        <f>IF(AND(E203&lt;&gt;'Povolené hodnoty'!$B$4,F203=2),G203+J203,"")</f>
        <v/>
      </c>
      <c r="S203" s="44" t="str">
        <f>IF(AND(E203&lt;&gt;'Povolené hodnoty'!$B$4,F203=3),G203+J203,"")</f>
        <v/>
      </c>
      <c r="T203" s="44" t="str">
        <f>IF(AND(E203&lt;&gt;'Povolené hodnoty'!$B$4,F203=4),G203+J203,"")</f>
        <v/>
      </c>
      <c r="U203" s="44" t="str">
        <f>IF(AND(E203&lt;&gt;'Povolené hodnoty'!$B$4,F203="5a"),G203-H203+J203-K203,"")</f>
        <v/>
      </c>
      <c r="V203" s="44" t="str">
        <f>IF(AND(E203&lt;&gt;'Povolené hodnoty'!$B$4,F203="5b"),G203-H203+J203-K203,"")</f>
        <v/>
      </c>
      <c r="W203" s="44" t="str">
        <f>IF(AND(E203&lt;&gt;'Povolené hodnoty'!$B$4,F203=6),G203+J203,"")</f>
        <v/>
      </c>
      <c r="X203" s="45" t="str">
        <f>IF(AND(E203&lt;&gt;'Povolené hodnoty'!$B$4,F203=7),G203+J203,"")</f>
        <v/>
      </c>
      <c r="Y203" s="43" t="str">
        <f>IF(AND(E203&lt;&gt;'Povolené hodnoty'!$B$4,F203=10),H203+K203,"")</f>
        <v/>
      </c>
      <c r="Z203" s="44" t="str">
        <f>IF(AND(E203&lt;&gt;'Povolené hodnoty'!$B$4,F203=11),H203+K203,"")</f>
        <v/>
      </c>
      <c r="AA203" s="44" t="str">
        <f>IF(AND(E203&lt;&gt;'Povolené hodnoty'!$B$4,F203=12),H203+K203,"")</f>
        <v/>
      </c>
      <c r="AB203" s="45" t="str">
        <f>IF(AND(E203&lt;&gt;'Povolené hodnoty'!$B$4,F203=13),H203+K203,"")</f>
        <v/>
      </c>
      <c r="AD203" s="19" t="b">
        <f t="shared" si="24"/>
        <v>0</v>
      </c>
      <c r="AE203" s="19" t="b">
        <f t="shared" si="25"/>
        <v>0</v>
      </c>
      <c r="AF203" s="19" t="b">
        <f>AND(E203&lt;&gt;'Povolené hodnoty'!$B$6,OR(SUM(G203,J203)&lt;&gt;SUM(N203:O203,R203:X203),SUM(H203,K203)&lt;&gt;SUM(P203:Q203,Y203:AB203),COUNT(G203:H203,J203:K203)&lt;&gt;COUNT(N203:AB203)))</f>
        <v>0</v>
      </c>
      <c r="AG203" s="19" t="b">
        <f>AND(E203='Povolené hodnoty'!$B$6,$AG$5)</f>
        <v>0</v>
      </c>
    </row>
    <row r="204" spans="1:33" x14ac:dyDescent="0.2">
      <c r="A204" s="81">
        <f t="shared" si="26"/>
        <v>199</v>
      </c>
      <c r="B204" s="85"/>
      <c r="C204" s="86"/>
      <c r="D204" s="75"/>
      <c r="E204" s="76"/>
      <c r="F204" s="77"/>
      <c r="G204" s="78"/>
      <c r="H204" s="79"/>
      <c r="I204" s="45">
        <f t="shared" si="21"/>
        <v>3625</v>
      </c>
      <c r="J204" s="158"/>
      <c r="K204" s="159"/>
      <c r="L204" s="160">
        <f t="shared" si="22"/>
        <v>10884</v>
      </c>
      <c r="M204" s="46">
        <f t="shared" si="23"/>
        <v>199</v>
      </c>
      <c r="N204" s="43" t="str">
        <f>IF(AND(E204='Povolené hodnoty'!$B$4,F204=2),G204+J204,"")</f>
        <v/>
      </c>
      <c r="O204" s="45" t="str">
        <f>IF(AND(E204='Povolené hodnoty'!$B$4,F204=1),G204+J204,"")</f>
        <v/>
      </c>
      <c r="P204" s="43" t="str">
        <f>IF(AND(E204='Povolené hodnoty'!$B$4,F204=10),H204+K204,"")</f>
        <v/>
      </c>
      <c r="Q204" s="45" t="str">
        <f>IF(AND(E204='Povolené hodnoty'!$B$4,F204=9),H204+K204,"")</f>
        <v/>
      </c>
      <c r="R204" s="43" t="str">
        <f>IF(AND(E204&lt;&gt;'Povolené hodnoty'!$B$4,F204=2),G204+J204,"")</f>
        <v/>
      </c>
      <c r="S204" s="44" t="str">
        <f>IF(AND(E204&lt;&gt;'Povolené hodnoty'!$B$4,F204=3),G204+J204,"")</f>
        <v/>
      </c>
      <c r="T204" s="44" t="str">
        <f>IF(AND(E204&lt;&gt;'Povolené hodnoty'!$B$4,F204=4),G204+J204,"")</f>
        <v/>
      </c>
      <c r="U204" s="44" t="str">
        <f>IF(AND(E204&lt;&gt;'Povolené hodnoty'!$B$4,F204="5a"),G204-H204+J204-K204,"")</f>
        <v/>
      </c>
      <c r="V204" s="44" t="str">
        <f>IF(AND(E204&lt;&gt;'Povolené hodnoty'!$B$4,F204="5b"),G204-H204+J204-K204,"")</f>
        <v/>
      </c>
      <c r="W204" s="44" t="str">
        <f>IF(AND(E204&lt;&gt;'Povolené hodnoty'!$B$4,F204=6),G204+J204,"")</f>
        <v/>
      </c>
      <c r="X204" s="45" t="str">
        <f>IF(AND(E204&lt;&gt;'Povolené hodnoty'!$B$4,F204=7),G204+J204,"")</f>
        <v/>
      </c>
      <c r="Y204" s="43" t="str">
        <f>IF(AND(E204&lt;&gt;'Povolené hodnoty'!$B$4,F204=10),H204+K204,"")</f>
        <v/>
      </c>
      <c r="Z204" s="44" t="str">
        <f>IF(AND(E204&lt;&gt;'Povolené hodnoty'!$B$4,F204=11),H204+K204,"")</f>
        <v/>
      </c>
      <c r="AA204" s="44" t="str">
        <f>IF(AND(E204&lt;&gt;'Povolené hodnoty'!$B$4,F204=12),H204+K204,"")</f>
        <v/>
      </c>
      <c r="AB204" s="45" t="str">
        <f>IF(AND(E204&lt;&gt;'Povolené hodnoty'!$B$4,F204=13),H204+K204,"")</f>
        <v/>
      </c>
      <c r="AD204" s="19" t="b">
        <f t="shared" si="24"/>
        <v>0</v>
      </c>
      <c r="AE204" s="19" t="b">
        <f t="shared" si="25"/>
        <v>0</v>
      </c>
      <c r="AF204" s="19" t="b">
        <f>AND(E204&lt;&gt;'Povolené hodnoty'!$B$6,OR(SUM(G204,J204)&lt;&gt;SUM(N204:O204,R204:X204),SUM(H204,K204)&lt;&gt;SUM(P204:Q204,Y204:AB204),COUNT(G204:H204,J204:K204)&lt;&gt;COUNT(N204:AB204)))</f>
        <v>0</v>
      </c>
      <c r="AG204" s="19" t="b">
        <f>AND(E204='Povolené hodnoty'!$B$6,$AG$5)</f>
        <v>0</v>
      </c>
    </row>
    <row r="205" spans="1:33" x14ac:dyDescent="0.2">
      <c r="A205" s="81">
        <f t="shared" si="26"/>
        <v>200</v>
      </c>
      <c r="B205" s="85"/>
      <c r="C205" s="86"/>
      <c r="D205" s="75"/>
      <c r="E205" s="76"/>
      <c r="F205" s="77"/>
      <c r="G205" s="78"/>
      <c r="H205" s="79"/>
      <c r="I205" s="45">
        <f t="shared" si="21"/>
        <v>3625</v>
      </c>
      <c r="J205" s="158"/>
      <c r="K205" s="159"/>
      <c r="L205" s="160">
        <f t="shared" si="22"/>
        <v>10884</v>
      </c>
      <c r="M205" s="46">
        <f t="shared" si="23"/>
        <v>200</v>
      </c>
      <c r="N205" s="43" t="str">
        <f>IF(AND(E205='Povolené hodnoty'!$B$4,F205=2),G205+J205,"")</f>
        <v/>
      </c>
      <c r="O205" s="45" t="str">
        <f>IF(AND(E205='Povolené hodnoty'!$B$4,F205=1),G205+J205,"")</f>
        <v/>
      </c>
      <c r="P205" s="43" t="str">
        <f>IF(AND(E205='Povolené hodnoty'!$B$4,F205=10),H205+K205,"")</f>
        <v/>
      </c>
      <c r="Q205" s="45" t="str">
        <f>IF(AND(E205='Povolené hodnoty'!$B$4,F205=9),H205+K205,"")</f>
        <v/>
      </c>
      <c r="R205" s="43" t="str">
        <f>IF(AND(E205&lt;&gt;'Povolené hodnoty'!$B$4,F205=2),G205+J205,"")</f>
        <v/>
      </c>
      <c r="S205" s="44" t="str">
        <f>IF(AND(E205&lt;&gt;'Povolené hodnoty'!$B$4,F205=3),G205+J205,"")</f>
        <v/>
      </c>
      <c r="T205" s="44" t="str">
        <f>IF(AND(E205&lt;&gt;'Povolené hodnoty'!$B$4,F205=4),G205+J205,"")</f>
        <v/>
      </c>
      <c r="U205" s="44" t="str">
        <f>IF(AND(E205&lt;&gt;'Povolené hodnoty'!$B$4,F205="5a"),G205-H205+J205-K205,"")</f>
        <v/>
      </c>
      <c r="V205" s="44" t="str">
        <f>IF(AND(E205&lt;&gt;'Povolené hodnoty'!$B$4,F205="5b"),G205-H205+J205-K205,"")</f>
        <v/>
      </c>
      <c r="W205" s="44" t="str">
        <f>IF(AND(E205&lt;&gt;'Povolené hodnoty'!$B$4,F205=6),G205+J205,"")</f>
        <v/>
      </c>
      <c r="X205" s="45" t="str">
        <f>IF(AND(E205&lt;&gt;'Povolené hodnoty'!$B$4,F205=7),G205+J205,"")</f>
        <v/>
      </c>
      <c r="Y205" s="43" t="str">
        <f>IF(AND(E205&lt;&gt;'Povolené hodnoty'!$B$4,F205=10),H205+K205,"")</f>
        <v/>
      </c>
      <c r="Z205" s="44" t="str">
        <f>IF(AND(E205&lt;&gt;'Povolené hodnoty'!$B$4,F205=11),H205+K205,"")</f>
        <v/>
      </c>
      <c r="AA205" s="44" t="str">
        <f>IF(AND(E205&lt;&gt;'Povolené hodnoty'!$B$4,F205=12),H205+K205,"")</f>
        <v/>
      </c>
      <c r="AB205" s="45" t="str">
        <f>IF(AND(E205&lt;&gt;'Povolené hodnoty'!$B$4,F205=13),H205+K205,"")</f>
        <v/>
      </c>
      <c r="AD205" s="19" t="b">
        <f t="shared" si="24"/>
        <v>0</v>
      </c>
      <c r="AE205" s="19" t="b">
        <f t="shared" si="25"/>
        <v>0</v>
      </c>
      <c r="AF205" s="19" t="b">
        <f>AND(E205&lt;&gt;'Povolené hodnoty'!$B$6,OR(SUM(G205,J205)&lt;&gt;SUM(N205:O205,R205:X205),SUM(H205,K205)&lt;&gt;SUM(P205:Q205,Y205:AB205),COUNT(G205:H205,J205:K205)&lt;&gt;COUNT(N205:AB205)))</f>
        <v>0</v>
      </c>
      <c r="AG205" s="19" t="b">
        <f>AND(E205='Povolené hodnoty'!$B$6,$AG$5)</f>
        <v>0</v>
      </c>
    </row>
    <row r="206" spans="1:33" x14ac:dyDescent="0.2">
      <c r="A206" s="81">
        <f t="shared" si="26"/>
        <v>201</v>
      </c>
      <c r="B206" s="85"/>
      <c r="C206" s="86"/>
      <c r="D206" s="75"/>
      <c r="E206" s="76"/>
      <c r="F206" s="77"/>
      <c r="G206" s="78"/>
      <c r="H206" s="79"/>
      <c r="I206" s="45">
        <f t="shared" si="21"/>
        <v>3625</v>
      </c>
      <c r="J206" s="158"/>
      <c r="K206" s="159"/>
      <c r="L206" s="160">
        <f t="shared" si="22"/>
        <v>10884</v>
      </c>
      <c r="M206" s="46">
        <f t="shared" si="23"/>
        <v>201</v>
      </c>
      <c r="N206" s="43" t="str">
        <f>IF(AND(E206='Povolené hodnoty'!$B$4,F206=2),G206+J206,"")</f>
        <v/>
      </c>
      <c r="O206" s="45" t="str">
        <f>IF(AND(E206='Povolené hodnoty'!$B$4,F206=1),G206+J206,"")</f>
        <v/>
      </c>
      <c r="P206" s="43" t="str">
        <f>IF(AND(E206='Povolené hodnoty'!$B$4,F206=10),H206+K206,"")</f>
        <v/>
      </c>
      <c r="Q206" s="45" t="str">
        <f>IF(AND(E206='Povolené hodnoty'!$B$4,F206=9),H206+K206,"")</f>
        <v/>
      </c>
      <c r="R206" s="43" t="str">
        <f>IF(AND(E206&lt;&gt;'Povolené hodnoty'!$B$4,F206=2),G206+J206,"")</f>
        <v/>
      </c>
      <c r="S206" s="44" t="str">
        <f>IF(AND(E206&lt;&gt;'Povolené hodnoty'!$B$4,F206=3),G206+J206,"")</f>
        <v/>
      </c>
      <c r="T206" s="44" t="str">
        <f>IF(AND(E206&lt;&gt;'Povolené hodnoty'!$B$4,F206=4),G206+J206,"")</f>
        <v/>
      </c>
      <c r="U206" s="44" t="str">
        <f>IF(AND(E206&lt;&gt;'Povolené hodnoty'!$B$4,F206="5a"),G206-H206+J206-K206,"")</f>
        <v/>
      </c>
      <c r="V206" s="44" t="str">
        <f>IF(AND(E206&lt;&gt;'Povolené hodnoty'!$B$4,F206="5b"),G206-H206+J206-K206,"")</f>
        <v/>
      </c>
      <c r="W206" s="44" t="str">
        <f>IF(AND(E206&lt;&gt;'Povolené hodnoty'!$B$4,F206=6),G206+J206,"")</f>
        <v/>
      </c>
      <c r="X206" s="45" t="str">
        <f>IF(AND(E206&lt;&gt;'Povolené hodnoty'!$B$4,F206=7),G206+J206,"")</f>
        <v/>
      </c>
      <c r="Y206" s="43" t="str">
        <f>IF(AND(E206&lt;&gt;'Povolené hodnoty'!$B$4,F206=10),H206+K206,"")</f>
        <v/>
      </c>
      <c r="Z206" s="44" t="str">
        <f>IF(AND(E206&lt;&gt;'Povolené hodnoty'!$B$4,F206=11),H206+K206,"")</f>
        <v/>
      </c>
      <c r="AA206" s="44" t="str">
        <f>IF(AND(E206&lt;&gt;'Povolené hodnoty'!$B$4,F206=12),H206+K206,"")</f>
        <v/>
      </c>
      <c r="AB206" s="45" t="str">
        <f>IF(AND(E206&lt;&gt;'Povolené hodnoty'!$B$4,F206=13),H206+K206,"")</f>
        <v/>
      </c>
      <c r="AD206" s="19" t="b">
        <f t="shared" si="24"/>
        <v>0</v>
      </c>
      <c r="AE206" s="19" t="b">
        <f t="shared" si="25"/>
        <v>0</v>
      </c>
      <c r="AF206" s="19" t="b">
        <f>AND(E206&lt;&gt;'Povolené hodnoty'!$B$6,OR(SUM(G206,J206)&lt;&gt;SUM(N206:O206,R206:X206),SUM(H206,K206)&lt;&gt;SUM(P206:Q206,Y206:AB206),COUNT(G206:H206,J206:K206)&lt;&gt;COUNT(N206:AB206)))</f>
        <v>0</v>
      </c>
      <c r="AG206" s="19" t="b">
        <f>AND(E206='Povolené hodnoty'!$B$6,$AG$5)</f>
        <v>0</v>
      </c>
    </row>
    <row r="207" spans="1:33" x14ac:dyDescent="0.2">
      <c r="A207" s="81">
        <f t="shared" si="26"/>
        <v>202</v>
      </c>
      <c r="B207" s="85"/>
      <c r="C207" s="86"/>
      <c r="D207" s="75"/>
      <c r="E207" s="76"/>
      <c r="F207" s="77"/>
      <c r="G207" s="78"/>
      <c r="H207" s="79"/>
      <c r="I207" s="45">
        <f t="shared" si="21"/>
        <v>3625</v>
      </c>
      <c r="J207" s="158"/>
      <c r="K207" s="159"/>
      <c r="L207" s="160">
        <f t="shared" si="22"/>
        <v>10884</v>
      </c>
      <c r="M207" s="46">
        <f t="shared" si="23"/>
        <v>202</v>
      </c>
      <c r="N207" s="43" t="str">
        <f>IF(AND(E207='Povolené hodnoty'!$B$4,F207=2),G207+J207,"")</f>
        <v/>
      </c>
      <c r="O207" s="45" t="str">
        <f>IF(AND(E207='Povolené hodnoty'!$B$4,F207=1),G207+J207,"")</f>
        <v/>
      </c>
      <c r="P207" s="43" t="str">
        <f>IF(AND(E207='Povolené hodnoty'!$B$4,F207=10),H207+K207,"")</f>
        <v/>
      </c>
      <c r="Q207" s="45" t="str">
        <f>IF(AND(E207='Povolené hodnoty'!$B$4,F207=9),H207+K207,"")</f>
        <v/>
      </c>
      <c r="R207" s="43" t="str">
        <f>IF(AND(E207&lt;&gt;'Povolené hodnoty'!$B$4,F207=2),G207+J207,"")</f>
        <v/>
      </c>
      <c r="S207" s="44" t="str">
        <f>IF(AND(E207&lt;&gt;'Povolené hodnoty'!$B$4,F207=3),G207+J207,"")</f>
        <v/>
      </c>
      <c r="T207" s="44" t="str">
        <f>IF(AND(E207&lt;&gt;'Povolené hodnoty'!$B$4,F207=4),G207+J207,"")</f>
        <v/>
      </c>
      <c r="U207" s="44" t="str">
        <f>IF(AND(E207&lt;&gt;'Povolené hodnoty'!$B$4,F207="5a"),G207-H207+J207-K207,"")</f>
        <v/>
      </c>
      <c r="V207" s="44" t="str">
        <f>IF(AND(E207&lt;&gt;'Povolené hodnoty'!$B$4,F207="5b"),G207-H207+J207-K207,"")</f>
        <v/>
      </c>
      <c r="W207" s="44" t="str">
        <f>IF(AND(E207&lt;&gt;'Povolené hodnoty'!$B$4,F207=6),G207+J207,"")</f>
        <v/>
      </c>
      <c r="X207" s="45" t="str">
        <f>IF(AND(E207&lt;&gt;'Povolené hodnoty'!$B$4,F207=7),G207+J207,"")</f>
        <v/>
      </c>
      <c r="Y207" s="43" t="str">
        <f>IF(AND(E207&lt;&gt;'Povolené hodnoty'!$B$4,F207=10),H207+K207,"")</f>
        <v/>
      </c>
      <c r="Z207" s="44" t="str">
        <f>IF(AND(E207&lt;&gt;'Povolené hodnoty'!$B$4,F207=11),H207+K207,"")</f>
        <v/>
      </c>
      <c r="AA207" s="44" t="str">
        <f>IF(AND(E207&lt;&gt;'Povolené hodnoty'!$B$4,F207=12),H207+K207,"")</f>
        <v/>
      </c>
      <c r="AB207" s="45" t="str">
        <f>IF(AND(E207&lt;&gt;'Povolené hodnoty'!$B$4,F207=13),H207+K207,"")</f>
        <v/>
      </c>
      <c r="AD207" s="19" t="b">
        <f t="shared" si="24"/>
        <v>0</v>
      </c>
      <c r="AE207" s="19" t="b">
        <f t="shared" si="25"/>
        <v>0</v>
      </c>
      <c r="AF207" s="19" t="b">
        <f>AND(E207&lt;&gt;'Povolené hodnoty'!$B$6,OR(SUM(G207,J207)&lt;&gt;SUM(N207:O207,R207:X207),SUM(H207,K207)&lt;&gt;SUM(P207:Q207,Y207:AB207),COUNT(G207:H207,J207:K207)&lt;&gt;COUNT(N207:AB207)))</f>
        <v>0</v>
      </c>
      <c r="AG207" s="19" t="b">
        <f>AND(E207='Povolené hodnoty'!$B$6,$AG$5)</f>
        <v>0</v>
      </c>
    </row>
    <row r="208" spans="1:33" x14ac:dyDescent="0.2">
      <c r="A208" s="81">
        <f t="shared" si="26"/>
        <v>203</v>
      </c>
      <c r="B208" s="85"/>
      <c r="C208" s="86"/>
      <c r="D208" s="75"/>
      <c r="E208" s="76"/>
      <c r="F208" s="77"/>
      <c r="G208" s="78"/>
      <c r="H208" s="79"/>
      <c r="I208" s="45">
        <f t="shared" si="21"/>
        <v>3625</v>
      </c>
      <c r="J208" s="158"/>
      <c r="K208" s="159"/>
      <c r="L208" s="160">
        <f t="shared" si="22"/>
        <v>10884</v>
      </c>
      <c r="M208" s="46">
        <f t="shared" si="23"/>
        <v>203</v>
      </c>
      <c r="N208" s="43" t="str">
        <f>IF(AND(E208='Povolené hodnoty'!$B$4,F208=2),G208+J208,"")</f>
        <v/>
      </c>
      <c r="O208" s="45" t="str">
        <f>IF(AND(E208='Povolené hodnoty'!$B$4,F208=1),G208+J208,"")</f>
        <v/>
      </c>
      <c r="P208" s="43" t="str">
        <f>IF(AND(E208='Povolené hodnoty'!$B$4,F208=10),H208+K208,"")</f>
        <v/>
      </c>
      <c r="Q208" s="45" t="str">
        <f>IF(AND(E208='Povolené hodnoty'!$B$4,F208=9),H208+K208,"")</f>
        <v/>
      </c>
      <c r="R208" s="43" t="str">
        <f>IF(AND(E208&lt;&gt;'Povolené hodnoty'!$B$4,F208=2),G208+J208,"")</f>
        <v/>
      </c>
      <c r="S208" s="44" t="str">
        <f>IF(AND(E208&lt;&gt;'Povolené hodnoty'!$B$4,F208=3),G208+J208,"")</f>
        <v/>
      </c>
      <c r="T208" s="44" t="str">
        <f>IF(AND(E208&lt;&gt;'Povolené hodnoty'!$B$4,F208=4),G208+J208,"")</f>
        <v/>
      </c>
      <c r="U208" s="44" t="str">
        <f>IF(AND(E208&lt;&gt;'Povolené hodnoty'!$B$4,F208="5a"),G208-H208+J208-K208,"")</f>
        <v/>
      </c>
      <c r="V208" s="44" t="str">
        <f>IF(AND(E208&lt;&gt;'Povolené hodnoty'!$B$4,F208="5b"),G208-H208+J208-K208,"")</f>
        <v/>
      </c>
      <c r="W208" s="44" t="str">
        <f>IF(AND(E208&lt;&gt;'Povolené hodnoty'!$B$4,F208=6),G208+J208,"")</f>
        <v/>
      </c>
      <c r="X208" s="45" t="str">
        <f>IF(AND(E208&lt;&gt;'Povolené hodnoty'!$B$4,F208=7),G208+J208,"")</f>
        <v/>
      </c>
      <c r="Y208" s="43" t="str">
        <f>IF(AND(E208&lt;&gt;'Povolené hodnoty'!$B$4,F208=10),H208+K208,"")</f>
        <v/>
      </c>
      <c r="Z208" s="44" t="str">
        <f>IF(AND(E208&lt;&gt;'Povolené hodnoty'!$B$4,F208=11),H208+K208,"")</f>
        <v/>
      </c>
      <c r="AA208" s="44" t="str">
        <f>IF(AND(E208&lt;&gt;'Povolené hodnoty'!$B$4,F208=12),H208+K208,"")</f>
        <v/>
      </c>
      <c r="AB208" s="45" t="str">
        <f>IF(AND(E208&lt;&gt;'Povolené hodnoty'!$B$4,F208=13),H208+K208,"")</f>
        <v/>
      </c>
      <c r="AD208" s="19" t="b">
        <f t="shared" si="24"/>
        <v>0</v>
      </c>
      <c r="AE208" s="19" t="b">
        <f t="shared" si="25"/>
        <v>0</v>
      </c>
      <c r="AF208" s="19" t="b">
        <f>AND(E208&lt;&gt;'Povolené hodnoty'!$B$6,OR(SUM(G208,J208)&lt;&gt;SUM(N208:O208,R208:X208),SUM(H208,K208)&lt;&gt;SUM(P208:Q208,Y208:AB208),COUNT(G208:H208,J208:K208)&lt;&gt;COUNT(N208:AB208)))</f>
        <v>0</v>
      </c>
      <c r="AG208" s="19" t="b">
        <f>AND(E208='Povolené hodnoty'!$B$6,$AG$5)</f>
        <v>0</v>
      </c>
    </row>
    <row r="209" spans="1:33" x14ac:dyDescent="0.2">
      <c r="A209" s="81">
        <f t="shared" si="26"/>
        <v>204</v>
      </c>
      <c r="B209" s="85"/>
      <c r="C209" s="86"/>
      <c r="D209" s="75"/>
      <c r="E209" s="76"/>
      <c r="F209" s="77"/>
      <c r="G209" s="78"/>
      <c r="H209" s="79"/>
      <c r="I209" s="45">
        <f t="shared" si="21"/>
        <v>3625</v>
      </c>
      <c r="J209" s="158"/>
      <c r="K209" s="159"/>
      <c r="L209" s="160">
        <f t="shared" si="22"/>
        <v>10884</v>
      </c>
      <c r="M209" s="46">
        <f t="shared" si="23"/>
        <v>204</v>
      </c>
      <c r="N209" s="43" t="str">
        <f>IF(AND(E209='Povolené hodnoty'!$B$4,F209=2),G209+J209,"")</f>
        <v/>
      </c>
      <c r="O209" s="45" t="str">
        <f>IF(AND(E209='Povolené hodnoty'!$B$4,F209=1),G209+J209,"")</f>
        <v/>
      </c>
      <c r="P209" s="43" t="str">
        <f>IF(AND(E209='Povolené hodnoty'!$B$4,F209=10),H209+K209,"")</f>
        <v/>
      </c>
      <c r="Q209" s="45" t="str">
        <f>IF(AND(E209='Povolené hodnoty'!$B$4,F209=9),H209+K209,"")</f>
        <v/>
      </c>
      <c r="R209" s="43" t="str">
        <f>IF(AND(E209&lt;&gt;'Povolené hodnoty'!$B$4,F209=2),G209+J209,"")</f>
        <v/>
      </c>
      <c r="S209" s="44" t="str">
        <f>IF(AND(E209&lt;&gt;'Povolené hodnoty'!$B$4,F209=3),G209+J209,"")</f>
        <v/>
      </c>
      <c r="T209" s="44" t="str">
        <f>IF(AND(E209&lt;&gt;'Povolené hodnoty'!$B$4,F209=4),G209+J209,"")</f>
        <v/>
      </c>
      <c r="U209" s="44" t="str">
        <f>IF(AND(E209&lt;&gt;'Povolené hodnoty'!$B$4,F209="5a"),G209-H209+J209-K209,"")</f>
        <v/>
      </c>
      <c r="V209" s="44" t="str">
        <f>IF(AND(E209&lt;&gt;'Povolené hodnoty'!$B$4,F209="5b"),G209-H209+J209-K209,"")</f>
        <v/>
      </c>
      <c r="W209" s="44" t="str">
        <f>IF(AND(E209&lt;&gt;'Povolené hodnoty'!$B$4,F209=6),G209+J209,"")</f>
        <v/>
      </c>
      <c r="X209" s="45" t="str">
        <f>IF(AND(E209&lt;&gt;'Povolené hodnoty'!$B$4,F209=7),G209+J209,"")</f>
        <v/>
      </c>
      <c r="Y209" s="43" t="str">
        <f>IF(AND(E209&lt;&gt;'Povolené hodnoty'!$B$4,F209=10),H209+K209,"")</f>
        <v/>
      </c>
      <c r="Z209" s="44" t="str">
        <f>IF(AND(E209&lt;&gt;'Povolené hodnoty'!$B$4,F209=11),H209+K209,"")</f>
        <v/>
      </c>
      <c r="AA209" s="44" t="str">
        <f>IF(AND(E209&lt;&gt;'Povolené hodnoty'!$B$4,F209=12),H209+K209,"")</f>
        <v/>
      </c>
      <c r="AB209" s="45" t="str">
        <f>IF(AND(E209&lt;&gt;'Povolené hodnoty'!$B$4,F209=13),H209+K209,"")</f>
        <v/>
      </c>
      <c r="AD209" s="19" t="b">
        <f t="shared" si="24"/>
        <v>0</v>
      </c>
      <c r="AE209" s="19" t="b">
        <f t="shared" si="25"/>
        <v>0</v>
      </c>
      <c r="AF209" s="19" t="b">
        <f>AND(E209&lt;&gt;'Povolené hodnoty'!$B$6,OR(SUM(G209,J209)&lt;&gt;SUM(N209:O209,R209:X209),SUM(H209,K209)&lt;&gt;SUM(P209:Q209,Y209:AB209),COUNT(G209:H209,J209:K209)&lt;&gt;COUNT(N209:AB209)))</f>
        <v>0</v>
      </c>
      <c r="AG209" s="19" t="b">
        <f>AND(E209='Povolené hodnoty'!$B$6,$AG$5)</f>
        <v>0</v>
      </c>
    </row>
    <row r="210" spans="1:33" x14ac:dyDescent="0.2">
      <c r="A210" s="81">
        <f t="shared" si="26"/>
        <v>205</v>
      </c>
      <c r="B210" s="85"/>
      <c r="C210" s="86"/>
      <c r="D210" s="75"/>
      <c r="E210" s="76"/>
      <c r="F210" s="77"/>
      <c r="G210" s="78"/>
      <c r="H210" s="79"/>
      <c r="I210" s="45">
        <f t="shared" si="21"/>
        <v>3625</v>
      </c>
      <c r="J210" s="158"/>
      <c r="K210" s="159"/>
      <c r="L210" s="160">
        <f t="shared" si="22"/>
        <v>10884</v>
      </c>
      <c r="M210" s="46">
        <f t="shared" si="23"/>
        <v>205</v>
      </c>
      <c r="N210" s="43" t="str">
        <f>IF(AND(E210='Povolené hodnoty'!$B$4,F210=2),G210+J210,"")</f>
        <v/>
      </c>
      <c r="O210" s="45" t="str">
        <f>IF(AND(E210='Povolené hodnoty'!$B$4,F210=1),G210+J210,"")</f>
        <v/>
      </c>
      <c r="P210" s="43" t="str">
        <f>IF(AND(E210='Povolené hodnoty'!$B$4,F210=10),H210+K210,"")</f>
        <v/>
      </c>
      <c r="Q210" s="45" t="str">
        <f>IF(AND(E210='Povolené hodnoty'!$B$4,F210=9),H210+K210,"")</f>
        <v/>
      </c>
      <c r="R210" s="43" t="str">
        <f>IF(AND(E210&lt;&gt;'Povolené hodnoty'!$B$4,F210=2),G210+J210,"")</f>
        <v/>
      </c>
      <c r="S210" s="44" t="str">
        <f>IF(AND(E210&lt;&gt;'Povolené hodnoty'!$B$4,F210=3),G210+J210,"")</f>
        <v/>
      </c>
      <c r="T210" s="44" t="str">
        <f>IF(AND(E210&lt;&gt;'Povolené hodnoty'!$B$4,F210=4),G210+J210,"")</f>
        <v/>
      </c>
      <c r="U210" s="44" t="str">
        <f>IF(AND(E210&lt;&gt;'Povolené hodnoty'!$B$4,F210="5a"),G210-H210+J210-K210,"")</f>
        <v/>
      </c>
      <c r="V210" s="44" t="str">
        <f>IF(AND(E210&lt;&gt;'Povolené hodnoty'!$B$4,F210="5b"),G210-H210+J210-K210,"")</f>
        <v/>
      </c>
      <c r="W210" s="44" t="str">
        <f>IF(AND(E210&lt;&gt;'Povolené hodnoty'!$B$4,F210=6),G210+J210,"")</f>
        <v/>
      </c>
      <c r="X210" s="45" t="str">
        <f>IF(AND(E210&lt;&gt;'Povolené hodnoty'!$B$4,F210=7),G210+J210,"")</f>
        <v/>
      </c>
      <c r="Y210" s="43" t="str">
        <f>IF(AND(E210&lt;&gt;'Povolené hodnoty'!$B$4,F210=10),H210+K210,"")</f>
        <v/>
      </c>
      <c r="Z210" s="44" t="str">
        <f>IF(AND(E210&lt;&gt;'Povolené hodnoty'!$B$4,F210=11),H210+K210,"")</f>
        <v/>
      </c>
      <c r="AA210" s="44" t="str">
        <f>IF(AND(E210&lt;&gt;'Povolené hodnoty'!$B$4,F210=12),H210+K210,"")</f>
        <v/>
      </c>
      <c r="AB210" s="45" t="str">
        <f>IF(AND(E210&lt;&gt;'Povolené hodnoty'!$B$4,F210=13),H210+K210,"")</f>
        <v/>
      </c>
      <c r="AD210" s="19" t="b">
        <f t="shared" si="24"/>
        <v>0</v>
      </c>
      <c r="AE210" s="19" t="b">
        <f t="shared" si="25"/>
        <v>0</v>
      </c>
      <c r="AF210" s="19" t="b">
        <f>AND(E210&lt;&gt;'Povolené hodnoty'!$B$6,OR(SUM(G210,J210)&lt;&gt;SUM(N210:O210,R210:X210),SUM(H210,K210)&lt;&gt;SUM(P210:Q210,Y210:AB210),COUNT(G210:H210,J210:K210)&lt;&gt;COUNT(N210:AB210)))</f>
        <v>0</v>
      </c>
      <c r="AG210" s="19" t="b">
        <f>AND(E210='Povolené hodnoty'!$B$6,$AG$5)</f>
        <v>0</v>
      </c>
    </row>
    <row r="211" spans="1:33" x14ac:dyDescent="0.2">
      <c r="A211" s="81">
        <f t="shared" si="26"/>
        <v>206</v>
      </c>
      <c r="B211" s="85"/>
      <c r="C211" s="86"/>
      <c r="D211" s="75"/>
      <c r="E211" s="76"/>
      <c r="F211" s="77"/>
      <c r="G211" s="78"/>
      <c r="H211" s="79"/>
      <c r="I211" s="45">
        <f t="shared" si="21"/>
        <v>3625</v>
      </c>
      <c r="J211" s="158"/>
      <c r="K211" s="159"/>
      <c r="L211" s="160">
        <f t="shared" si="22"/>
        <v>10884</v>
      </c>
      <c r="M211" s="46">
        <f t="shared" si="23"/>
        <v>206</v>
      </c>
      <c r="N211" s="43" t="str">
        <f>IF(AND(E211='Povolené hodnoty'!$B$4,F211=2),G211+J211,"")</f>
        <v/>
      </c>
      <c r="O211" s="45" t="str">
        <f>IF(AND(E211='Povolené hodnoty'!$B$4,F211=1),G211+J211,"")</f>
        <v/>
      </c>
      <c r="P211" s="43" t="str">
        <f>IF(AND(E211='Povolené hodnoty'!$B$4,F211=10),H211+K211,"")</f>
        <v/>
      </c>
      <c r="Q211" s="45" t="str">
        <f>IF(AND(E211='Povolené hodnoty'!$B$4,F211=9),H211+K211,"")</f>
        <v/>
      </c>
      <c r="R211" s="43" t="str">
        <f>IF(AND(E211&lt;&gt;'Povolené hodnoty'!$B$4,F211=2),G211+J211,"")</f>
        <v/>
      </c>
      <c r="S211" s="44" t="str">
        <f>IF(AND(E211&lt;&gt;'Povolené hodnoty'!$B$4,F211=3),G211+J211,"")</f>
        <v/>
      </c>
      <c r="T211" s="44" t="str">
        <f>IF(AND(E211&lt;&gt;'Povolené hodnoty'!$B$4,F211=4),G211+J211,"")</f>
        <v/>
      </c>
      <c r="U211" s="44" t="str">
        <f>IF(AND(E211&lt;&gt;'Povolené hodnoty'!$B$4,F211="5a"),G211-H211+J211-K211,"")</f>
        <v/>
      </c>
      <c r="V211" s="44" t="str">
        <f>IF(AND(E211&lt;&gt;'Povolené hodnoty'!$B$4,F211="5b"),G211-H211+J211-K211,"")</f>
        <v/>
      </c>
      <c r="W211" s="44" t="str">
        <f>IF(AND(E211&lt;&gt;'Povolené hodnoty'!$B$4,F211=6),G211+J211,"")</f>
        <v/>
      </c>
      <c r="X211" s="45" t="str">
        <f>IF(AND(E211&lt;&gt;'Povolené hodnoty'!$B$4,F211=7),G211+J211,"")</f>
        <v/>
      </c>
      <c r="Y211" s="43" t="str">
        <f>IF(AND(E211&lt;&gt;'Povolené hodnoty'!$B$4,F211=10),H211+K211,"")</f>
        <v/>
      </c>
      <c r="Z211" s="44" t="str">
        <f>IF(AND(E211&lt;&gt;'Povolené hodnoty'!$B$4,F211=11),H211+K211,"")</f>
        <v/>
      </c>
      <c r="AA211" s="44" t="str">
        <f>IF(AND(E211&lt;&gt;'Povolené hodnoty'!$B$4,F211=12),H211+K211,"")</f>
        <v/>
      </c>
      <c r="AB211" s="45" t="str">
        <f>IF(AND(E211&lt;&gt;'Povolené hodnoty'!$B$4,F211=13),H211+K211,"")</f>
        <v/>
      </c>
      <c r="AD211" s="19" t="b">
        <f t="shared" si="24"/>
        <v>0</v>
      </c>
      <c r="AE211" s="19" t="b">
        <f t="shared" si="25"/>
        <v>0</v>
      </c>
      <c r="AF211" s="19" t="b">
        <f>AND(E211&lt;&gt;'Povolené hodnoty'!$B$6,OR(SUM(G211,J211)&lt;&gt;SUM(N211:O211,R211:X211),SUM(H211,K211)&lt;&gt;SUM(P211:Q211,Y211:AB211),COUNT(G211:H211,J211:K211)&lt;&gt;COUNT(N211:AB211)))</f>
        <v>0</v>
      </c>
      <c r="AG211" s="19" t="b">
        <f>AND(E211='Povolené hodnoty'!$B$6,$AG$5)</f>
        <v>0</v>
      </c>
    </row>
    <row r="212" spans="1:33" x14ac:dyDescent="0.2">
      <c r="A212" s="81">
        <f t="shared" si="26"/>
        <v>207</v>
      </c>
      <c r="B212" s="85"/>
      <c r="C212" s="86"/>
      <c r="D212" s="75"/>
      <c r="E212" s="76"/>
      <c r="F212" s="77"/>
      <c r="G212" s="78"/>
      <c r="H212" s="79"/>
      <c r="I212" s="45">
        <f t="shared" si="21"/>
        <v>3625</v>
      </c>
      <c r="J212" s="158"/>
      <c r="K212" s="159"/>
      <c r="L212" s="160">
        <f t="shared" si="22"/>
        <v>10884</v>
      </c>
      <c r="M212" s="46">
        <f t="shared" si="23"/>
        <v>207</v>
      </c>
      <c r="N212" s="43" t="str">
        <f>IF(AND(E212='Povolené hodnoty'!$B$4,F212=2),G212+J212,"")</f>
        <v/>
      </c>
      <c r="O212" s="45" t="str">
        <f>IF(AND(E212='Povolené hodnoty'!$B$4,F212=1),G212+J212,"")</f>
        <v/>
      </c>
      <c r="P212" s="43" t="str">
        <f>IF(AND(E212='Povolené hodnoty'!$B$4,F212=10),H212+K212,"")</f>
        <v/>
      </c>
      <c r="Q212" s="45" t="str">
        <f>IF(AND(E212='Povolené hodnoty'!$B$4,F212=9),H212+K212,"")</f>
        <v/>
      </c>
      <c r="R212" s="43" t="str">
        <f>IF(AND(E212&lt;&gt;'Povolené hodnoty'!$B$4,F212=2),G212+J212,"")</f>
        <v/>
      </c>
      <c r="S212" s="44" t="str">
        <f>IF(AND(E212&lt;&gt;'Povolené hodnoty'!$B$4,F212=3),G212+J212,"")</f>
        <v/>
      </c>
      <c r="T212" s="44" t="str">
        <f>IF(AND(E212&lt;&gt;'Povolené hodnoty'!$B$4,F212=4),G212+J212,"")</f>
        <v/>
      </c>
      <c r="U212" s="44" t="str">
        <f>IF(AND(E212&lt;&gt;'Povolené hodnoty'!$B$4,F212="5a"),G212-H212+J212-K212,"")</f>
        <v/>
      </c>
      <c r="V212" s="44" t="str">
        <f>IF(AND(E212&lt;&gt;'Povolené hodnoty'!$B$4,F212="5b"),G212-H212+J212-K212,"")</f>
        <v/>
      </c>
      <c r="W212" s="44" t="str">
        <f>IF(AND(E212&lt;&gt;'Povolené hodnoty'!$B$4,F212=6),G212+J212,"")</f>
        <v/>
      </c>
      <c r="X212" s="45" t="str">
        <f>IF(AND(E212&lt;&gt;'Povolené hodnoty'!$B$4,F212=7),G212+J212,"")</f>
        <v/>
      </c>
      <c r="Y212" s="43" t="str">
        <f>IF(AND(E212&lt;&gt;'Povolené hodnoty'!$B$4,F212=10),H212+K212,"")</f>
        <v/>
      </c>
      <c r="Z212" s="44" t="str">
        <f>IF(AND(E212&lt;&gt;'Povolené hodnoty'!$B$4,F212=11),H212+K212,"")</f>
        <v/>
      </c>
      <c r="AA212" s="44" t="str">
        <f>IF(AND(E212&lt;&gt;'Povolené hodnoty'!$B$4,F212=12),H212+K212,"")</f>
        <v/>
      </c>
      <c r="AB212" s="45" t="str">
        <f>IF(AND(E212&lt;&gt;'Povolené hodnoty'!$B$4,F212=13),H212+K212,"")</f>
        <v/>
      </c>
      <c r="AD212" s="19" t="b">
        <f t="shared" si="24"/>
        <v>0</v>
      </c>
      <c r="AE212" s="19" t="b">
        <f t="shared" si="25"/>
        <v>0</v>
      </c>
      <c r="AF212" s="19" t="b">
        <f>AND(E212&lt;&gt;'Povolené hodnoty'!$B$6,OR(SUM(G212,J212)&lt;&gt;SUM(N212:O212,R212:X212),SUM(H212,K212)&lt;&gt;SUM(P212:Q212,Y212:AB212),COUNT(G212:H212,J212:K212)&lt;&gt;COUNT(N212:AB212)))</f>
        <v>0</v>
      </c>
      <c r="AG212" s="19" t="b">
        <f>AND(E212='Povolené hodnoty'!$B$6,$AG$5)</f>
        <v>0</v>
      </c>
    </row>
    <row r="213" spans="1:33" x14ac:dyDescent="0.2">
      <c r="A213" s="81">
        <f t="shared" si="26"/>
        <v>208</v>
      </c>
      <c r="B213" s="85"/>
      <c r="C213" s="86"/>
      <c r="D213" s="75"/>
      <c r="E213" s="76"/>
      <c r="F213" s="77"/>
      <c r="G213" s="78"/>
      <c r="H213" s="79"/>
      <c r="I213" s="45">
        <f t="shared" si="21"/>
        <v>3625</v>
      </c>
      <c r="J213" s="158"/>
      <c r="K213" s="159"/>
      <c r="L213" s="160">
        <f t="shared" si="22"/>
        <v>10884</v>
      </c>
      <c r="M213" s="46">
        <f t="shared" si="23"/>
        <v>208</v>
      </c>
      <c r="N213" s="43" t="str">
        <f>IF(AND(E213='Povolené hodnoty'!$B$4,F213=2),G213+J213,"")</f>
        <v/>
      </c>
      <c r="O213" s="45" t="str">
        <f>IF(AND(E213='Povolené hodnoty'!$B$4,F213=1),G213+J213,"")</f>
        <v/>
      </c>
      <c r="P213" s="43" t="str">
        <f>IF(AND(E213='Povolené hodnoty'!$B$4,F213=10),H213+K213,"")</f>
        <v/>
      </c>
      <c r="Q213" s="45" t="str">
        <f>IF(AND(E213='Povolené hodnoty'!$B$4,F213=9),H213+K213,"")</f>
        <v/>
      </c>
      <c r="R213" s="43" t="str">
        <f>IF(AND(E213&lt;&gt;'Povolené hodnoty'!$B$4,F213=2),G213+J213,"")</f>
        <v/>
      </c>
      <c r="S213" s="44" t="str">
        <f>IF(AND(E213&lt;&gt;'Povolené hodnoty'!$B$4,F213=3),G213+J213,"")</f>
        <v/>
      </c>
      <c r="T213" s="44" t="str">
        <f>IF(AND(E213&lt;&gt;'Povolené hodnoty'!$B$4,F213=4),G213+J213,"")</f>
        <v/>
      </c>
      <c r="U213" s="44" t="str">
        <f>IF(AND(E213&lt;&gt;'Povolené hodnoty'!$B$4,F213="5a"),G213-H213+J213-K213,"")</f>
        <v/>
      </c>
      <c r="V213" s="44" t="str">
        <f>IF(AND(E213&lt;&gt;'Povolené hodnoty'!$B$4,F213="5b"),G213-H213+J213-K213,"")</f>
        <v/>
      </c>
      <c r="W213" s="44" t="str">
        <f>IF(AND(E213&lt;&gt;'Povolené hodnoty'!$B$4,F213=6),G213+J213,"")</f>
        <v/>
      </c>
      <c r="X213" s="45" t="str">
        <f>IF(AND(E213&lt;&gt;'Povolené hodnoty'!$B$4,F213=7),G213+J213,"")</f>
        <v/>
      </c>
      <c r="Y213" s="43" t="str">
        <f>IF(AND(E213&lt;&gt;'Povolené hodnoty'!$B$4,F213=10),H213+K213,"")</f>
        <v/>
      </c>
      <c r="Z213" s="44" t="str">
        <f>IF(AND(E213&lt;&gt;'Povolené hodnoty'!$B$4,F213=11),H213+K213,"")</f>
        <v/>
      </c>
      <c r="AA213" s="44" t="str">
        <f>IF(AND(E213&lt;&gt;'Povolené hodnoty'!$B$4,F213=12),H213+K213,"")</f>
        <v/>
      </c>
      <c r="AB213" s="45" t="str">
        <f>IF(AND(E213&lt;&gt;'Povolené hodnoty'!$B$4,F213=13),H213+K213,"")</f>
        <v/>
      </c>
      <c r="AD213" s="19" t="b">
        <f t="shared" si="24"/>
        <v>0</v>
      </c>
      <c r="AE213" s="19" t="b">
        <f t="shared" si="25"/>
        <v>0</v>
      </c>
      <c r="AF213" s="19" t="b">
        <f>AND(E213&lt;&gt;'Povolené hodnoty'!$B$6,OR(SUM(G213,J213)&lt;&gt;SUM(N213:O213,R213:X213),SUM(H213,K213)&lt;&gt;SUM(P213:Q213,Y213:AB213),COUNT(G213:H213,J213:K213)&lt;&gt;COUNT(N213:AB213)))</f>
        <v>0</v>
      </c>
      <c r="AG213" s="19" t="b">
        <f>AND(E213='Povolené hodnoty'!$B$6,$AG$5)</f>
        <v>0</v>
      </c>
    </row>
    <row r="214" spans="1:33" x14ac:dyDescent="0.2">
      <c r="A214" s="81">
        <f t="shared" si="26"/>
        <v>209</v>
      </c>
      <c r="B214" s="85"/>
      <c r="C214" s="86"/>
      <c r="D214" s="75"/>
      <c r="E214" s="76"/>
      <c r="F214" s="77"/>
      <c r="G214" s="78"/>
      <c r="H214" s="79"/>
      <c r="I214" s="45">
        <f t="shared" si="21"/>
        <v>3625</v>
      </c>
      <c r="J214" s="158"/>
      <c r="K214" s="159"/>
      <c r="L214" s="160">
        <f t="shared" si="22"/>
        <v>10884</v>
      </c>
      <c r="M214" s="46">
        <f t="shared" si="23"/>
        <v>209</v>
      </c>
      <c r="N214" s="43" t="str">
        <f>IF(AND(E214='Povolené hodnoty'!$B$4,F214=2),G214+J214,"")</f>
        <v/>
      </c>
      <c r="O214" s="45" t="str">
        <f>IF(AND(E214='Povolené hodnoty'!$B$4,F214=1),G214+J214,"")</f>
        <v/>
      </c>
      <c r="P214" s="43" t="str">
        <f>IF(AND(E214='Povolené hodnoty'!$B$4,F214=10),H214+K214,"")</f>
        <v/>
      </c>
      <c r="Q214" s="45" t="str">
        <f>IF(AND(E214='Povolené hodnoty'!$B$4,F214=9),H214+K214,"")</f>
        <v/>
      </c>
      <c r="R214" s="43" t="str">
        <f>IF(AND(E214&lt;&gt;'Povolené hodnoty'!$B$4,F214=2),G214+J214,"")</f>
        <v/>
      </c>
      <c r="S214" s="44" t="str">
        <f>IF(AND(E214&lt;&gt;'Povolené hodnoty'!$B$4,F214=3),G214+J214,"")</f>
        <v/>
      </c>
      <c r="T214" s="44" t="str">
        <f>IF(AND(E214&lt;&gt;'Povolené hodnoty'!$B$4,F214=4),G214+J214,"")</f>
        <v/>
      </c>
      <c r="U214" s="44" t="str">
        <f>IF(AND(E214&lt;&gt;'Povolené hodnoty'!$B$4,F214="5a"),G214-H214+J214-K214,"")</f>
        <v/>
      </c>
      <c r="V214" s="44" t="str">
        <f>IF(AND(E214&lt;&gt;'Povolené hodnoty'!$B$4,F214="5b"),G214-H214+J214-K214,"")</f>
        <v/>
      </c>
      <c r="W214" s="44" t="str">
        <f>IF(AND(E214&lt;&gt;'Povolené hodnoty'!$B$4,F214=6),G214+J214,"")</f>
        <v/>
      </c>
      <c r="X214" s="45" t="str">
        <f>IF(AND(E214&lt;&gt;'Povolené hodnoty'!$B$4,F214=7),G214+J214,"")</f>
        <v/>
      </c>
      <c r="Y214" s="43" t="str">
        <f>IF(AND(E214&lt;&gt;'Povolené hodnoty'!$B$4,F214=10),H214+K214,"")</f>
        <v/>
      </c>
      <c r="Z214" s="44" t="str">
        <f>IF(AND(E214&lt;&gt;'Povolené hodnoty'!$B$4,F214=11),H214+K214,"")</f>
        <v/>
      </c>
      <c r="AA214" s="44" t="str">
        <f>IF(AND(E214&lt;&gt;'Povolené hodnoty'!$B$4,F214=12),H214+K214,"")</f>
        <v/>
      </c>
      <c r="AB214" s="45" t="str">
        <f>IF(AND(E214&lt;&gt;'Povolené hodnoty'!$B$4,F214=13),H214+K214,"")</f>
        <v/>
      </c>
      <c r="AD214" s="19" t="b">
        <f t="shared" si="24"/>
        <v>0</v>
      </c>
      <c r="AE214" s="19" t="b">
        <f t="shared" si="25"/>
        <v>0</v>
      </c>
      <c r="AF214" s="19" t="b">
        <f>AND(E214&lt;&gt;'Povolené hodnoty'!$B$6,OR(SUM(G214,J214)&lt;&gt;SUM(N214:O214,R214:X214),SUM(H214,K214)&lt;&gt;SUM(P214:Q214,Y214:AB214),COUNT(G214:H214,J214:K214)&lt;&gt;COUNT(N214:AB214)))</f>
        <v>0</v>
      </c>
      <c r="AG214" s="19" t="b">
        <f>AND(E214='Povolené hodnoty'!$B$6,$AG$5)</f>
        <v>0</v>
      </c>
    </row>
    <row r="215" spans="1:33" x14ac:dyDescent="0.2">
      <c r="A215" s="81">
        <f t="shared" si="26"/>
        <v>210</v>
      </c>
      <c r="B215" s="85"/>
      <c r="C215" s="86"/>
      <c r="D215" s="75"/>
      <c r="E215" s="76"/>
      <c r="F215" s="77"/>
      <c r="G215" s="78"/>
      <c r="H215" s="79"/>
      <c r="I215" s="45">
        <f t="shared" si="21"/>
        <v>3625</v>
      </c>
      <c r="J215" s="158"/>
      <c r="K215" s="159"/>
      <c r="L215" s="160">
        <f t="shared" si="22"/>
        <v>10884</v>
      </c>
      <c r="M215" s="46">
        <f t="shared" si="23"/>
        <v>210</v>
      </c>
      <c r="N215" s="43" t="str">
        <f>IF(AND(E215='Povolené hodnoty'!$B$4,F215=2),G215+J215,"")</f>
        <v/>
      </c>
      <c r="O215" s="45" t="str">
        <f>IF(AND(E215='Povolené hodnoty'!$B$4,F215=1),G215+J215,"")</f>
        <v/>
      </c>
      <c r="P215" s="43" t="str">
        <f>IF(AND(E215='Povolené hodnoty'!$B$4,F215=10),H215+K215,"")</f>
        <v/>
      </c>
      <c r="Q215" s="45" t="str">
        <f>IF(AND(E215='Povolené hodnoty'!$B$4,F215=9),H215+K215,"")</f>
        <v/>
      </c>
      <c r="R215" s="43" t="str">
        <f>IF(AND(E215&lt;&gt;'Povolené hodnoty'!$B$4,F215=2),G215+J215,"")</f>
        <v/>
      </c>
      <c r="S215" s="44" t="str">
        <f>IF(AND(E215&lt;&gt;'Povolené hodnoty'!$B$4,F215=3),G215+J215,"")</f>
        <v/>
      </c>
      <c r="T215" s="44" t="str">
        <f>IF(AND(E215&lt;&gt;'Povolené hodnoty'!$B$4,F215=4),G215+J215,"")</f>
        <v/>
      </c>
      <c r="U215" s="44" t="str">
        <f>IF(AND(E215&lt;&gt;'Povolené hodnoty'!$B$4,F215="5a"),G215-H215+J215-K215,"")</f>
        <v/>
      </c>
      <c r="V215" s="44" t="str">
        <f>IF(AND(E215&lt;&gt;'Povolené hodnoty'!$B$4,F215="5b"),G215-H215+J215-K215,"")</f>
        <v/>
      </c>
      <c r="W215" s="44" t="str">
        <f>IF(AND(E215&lt;&gt;'Povolené hodnoty'!$B$4,F215=6),G215+J215,"")</f>
        <v/>
      </c>
      <c r="X215" s="45" t="str">
        <f>IF(AND(E215&lt;&gt;'Povolené hodnoty'!$B$4,F215=7),G215+J215,"")</f>
        <v/>
      </c>
      <c r="Y215" s="43" t="str">
        <f>IF(AND(E215&lt;&gt;'Povolené hodnoty'!$B$4,F215=10),H215+K215,"")</f>
        <v/>
      </c>
      <c r="Z215" s="44" t="str">
        <f>IF(AND(E215&lt;&gt;'Povolené hodnoty'!$B$4,F215=11),H215+K215,"")</f>
        <v/>
      </c>
      <c r="AA215" s="44" t="str">
        <f>IF(AND(E215&lt;&gt;'Povolené hodnoty'!$B$4,F215=12),H215+K215,"")</f>
        <v/>
      </c>
      <c r="AB215" s="45" t="str">
        <f>IF(AND(E215&lt;&gt;'Povolené hodnoty'!$B$4,F215=13),H215+K215,"")</f>
        <v/>
      </c>
      <c r="AD215" s="19" t="b">
        <f t="shared" si="24"/>
        <v>0</v>
      </c>
      <c r="AE215" s="19" t="b">
        <f t="shared" si="25"/>
        <v>0</v>
      </c>
      <c r="AF215" s="19" t="b">
        <f>AND(E215&lt;&gt;'Povolené hodnoty'!$B$6,OR(SUM(G215,J215)&lt;&gt;SUM(N215:O215,R215:X215),SUM(H215,K215)&lt;&gt;SUM(P215:Q215,Y215:AB215),COUNT(G215:H215,J215:K215)&lt;&gt;COUNT(N215:AB215)))</f>
        <v>0</v>
      </c>
      <c r="AG215" s="19" t="b">
        <f>AND(E215='Povolené hodnoty'!$B$6,$AG$5)</f>
        <v>0</v>
      </c>
    </row>
    <row r="216" spans="1:33" x14ac:dyDescent="0.2">
      <c r="A216" s="81">
        <f t="shared" si="26"/>
        <v>211</v>
      </c>
      <c r="B216" s="85"/>
      <c r="C216" s="86"/>
      <c r="D216" s="75"/>
      <c r="E216" s="76"/>
      <c r="F216" s="77"/>
      <c r="G216" s="78"/>
      <c r="H216" s="79"/>
      <c r="I216" s="45">
        <f t="shared" si="21"/>
        <v>3625</v>
      </c>
      <c r="J216" s="158"/>
      <c r="K216" s="159"/>
      <c r="L216" s="160">
        <f t="shared" si="22"/>
        <v>10884</v>
      </c>
      <c r="M216" s="46">
        <f t="shared" si="23"/>
        <v>211</v>
      </c>
      <c r="N216" s="43" t="str">
        <f>IF(AND(E216='Povolené hodnoty'!$B$4,F216=2),G216+J216,"")</f>
        <v/>
      </c>
      <c r="O216" s="45" t="str">
        <f>IF(AND(E216='Povolené hodnoty'!$B$4,F216=1),G216+J216,"")</f>
        <v/>
      </c>
      <c r="P216" s="43" t="str">
        <f>IF(AND(E216='Povolené hodnoty'!$B$4,F216=10),H216+K216,"")</f>
        <v/>
      </c>
      <c r="Q216" s="45" t="str">
        <f>IF(AND(E216='Povolené hodnoty'!$B$4,F216=9),H216+K216,"")</f>
        <v/>
      </c>
      <c r="R216" s="43" t="str">
        <f>IF(AND(E216&lt;&gt;'Povolené hodnoty'!$B$4,F216=2),G216+J216,"")</f>
        <v/>
      </c>
      <c r="S216" s="44" t="str">
        <f>IF(AND(E216&lt;&gt;'Povolené hodnoty'!$B$4,F216=3),G216+J216,"")</f>
        <v/>
      </c>
      <c r="T216" s="44" t="str">
        <f>IF(AND(E216&lt;&gt;'Povolené hodnoty'!$B$4,F216=4),G216+J216,"")</f>
        <v/>
      </c>
      <c r="U216" s="44" t="str">
        <f>IF(AND(E216&lt;&gt;'Povolené hodnoty'!$B$4,F216="5a"),G216-H216+J216-K216,"")</f>
        <v/>
      </c>
      <c r="V216" s="44" t="str">
        <f>IF(AND(E216&lt;&gt;'Povolené hodnoty'!$B$4,F216="5b"),G216-H216+J216-K216,"")</f>
        <v/>
      </c>
      <c r="W216" s="44" t="str">
        <f>IF(AND(E216&lt;&gt;'Povolené hodnoty'!$B$4,F216=6),G216+J216,"")</f>
        <v/>
      </c>
      <c r="X216" s="45" t="str">
        <f>IF(AND(E216&lt;&gt;'Povolené hodnoty'!$B$4,F216=7),G216+J216,"")</f>
        <v/>
      </c>
      <c r="Y216" s="43" t="str">
        <f>IF(AND(E216&lt;&gt;'Povolené hodnoty'!$B$4,F216=10),H216+K216,"")</f>
        <v/>
      </c>
      <c r="Z216" s="44" t="str">
        <f>IF(AND(E216&lt;&gt;'Povolené hodnoty'!$B$4,F216=11),H216+K216,"")</f>
        <v/>
      </c>
      <c r="AA216" s="44" t="str">
        <f>IF(AND(E216&lt;&gt;'Povolené hodnoty'!$B$4,F216=12),H216+K216,"")</f>
        <v/>
      </c>
      <c r="AB216" s="45" t="str">
        <f>IF(AND(E216&lt;&gt;'Povolené hodnoty'!$B$4,F216=13),H216+K216,"")</f>
        <v/>
      </c>
      <c r="AD216" s="19" t="b">
        <f t="shared" si="24"/>
        <v>0</v>
      </c>
      <c r="AE216" s="19" t="b">
        <f t="shared" si="25"/>
        <v>0</v>
      </c>
      <c r="AF216" s="19" t="b">
        <f>AND(E216&lt;&gt;'Povolené hodnoty'!$B$6,OR(SUM(G216,J216)&lt;&gt;SUM(N216:O216,R216:X216),SUM(H216,K216)&lt;&gt;SUM(P216:Q216,Y216:AB216),COUNT(G216:H216,J216:K216)&lt;&gt;COUNT(N216:AB216)))</f>
        <v>0</v>
      </c>
      <c r="AG216" s="19" t="b">
        <f>AND(E216='Povolené hodnoty'!$B$6,$AG$5)</f>
        <v>0</v>
      </c>
    </row>
    <row r="217" spans="1:33" x14ac:dyDescent="0.2">
      <c r="A217" s="81">
        <f t="shared" si="26"/>
        <v>212</v>
      </c>
      <c r="B217" s="85"/>
      <c r="C217" s="86"/>
      <c r="D217" s="75"/>
      <c r="E217" s="76"/>
      <c r="F217" s="77"/>
      <c r="G217" s="78"/>
      <c r="H217" s="79"/>
      <c r="I217" s="45">
        <f t="shared" si="21"/>
        <v>3625</v>
      </c>
      <c r="J217" s="158"/>
      <c r="K217" s="159"/>
      <c r="L217" s="160">
        <f t="shared" si="22"/>
        <v>10884</v>
      </c>
      <c r="M217" s="46">
        <f t="shared" si="23"/>
        <v>212</v>
      </c>
      <c r="N217" s="43" t="str">
        <f>IF(AND(E217='Povolené hodnoty'!$B$4,F217=2),G217+J217,"")</f>
        <v/>
      </c>
      <c r="O217" s="45" t="str">
        <f>IF(AND(E217='Povolené hodnoty'!$B$4,F217=1),G217+J217,"")</f>
        <v/>
      </c>
      <c r="P217" s="43" t="str">
        <f>IF(AND(E217='Povolené hodnoty'!$B$4,F217=10),H217+K217,"")</f>
        <v/>
      </c>
      <c r="Q217" s="45" t="str">
        <f>IF(AND(E217='Povolené hodnoty'!$B$4,F217=9),H217+K217,"")</f>
        <v/>
      </c>
      <c r="R217" s="43" t="str">
        <f>IF(AND(E217&lt;&gt;'Povolené hodnoty'!$B$4,F217=2),G217+J217,"")</f>
        <v/>
      </c>
      <c r="S217" s="44" t="str">
        <f>IF(AND(E217&lt;&gt;'Povolené hodnoty'!$B$4,F217=3),G217+J217,"")</f>
        <v/>
      </c>
      <c r="T217" s="44" t="str">
        <f>IF(AND(E217&lt;&gt;'Povolené hodnoty'!$B$4,F217=4),G217+J217,"")</f>
        <v/>
      </c>
      <c r="U217" s="44" t="str">
        <f>IF(AND(E217&lt;&gt;'Povolené hodnoty'!$B$4,F217="5a"),G217-H217+J217-K217,"")</f>
        <v/>
      </c>
      <c r="V217" s="44" t="str">
        <f>IF(AND(E217&lt;&gt;'Povolené hodnoty'!$B$4,F217="5b"),G217-H217+J217-K217,"")</f>
        <v/>
      </c>
      <c r="W217" s="44" t="str">
        <f>IF(AND(E217&lt;&gt;'Povolené hodnoty'!$B$4,F217=6),G217+J217,"")</f>
        <v/>
      </c>
      <c r="X217" s="45" t="str">
        <f>IF(AND(E217&lt;&gt;'Povolené hodnoty'!$B$4,F217=7),G217+J217,"")</f>
        <v/>
      </c>
      <c r="Y217" s="43" t="str">
        <f>IF(AND(E217&lt;&gt;'Povolené hodnoty'!$B$4,F217=10),H217+K217,"")</f>
        <v/>
      </c>
      <c r="Z217" s="44" t="str">
        <f>IF(AND(E217&lt;&gt;'Povolené hodnoty'!$B$4,F217=11),H217+K217,"")</f>
        <v/>
      </c>
      <c r="AA217" s="44" t="str">
        <f>IF(AND(E217&lt;&gt;'Povolené hodnoty'!$B$4,F217=12),H217+K217,"")</f>
        <v/>
      </c>
      <c r="AB217" s="45" t="str">
        <f>IF(AND(E217&lt;&gt;'Povolené hodnoty'!$B$4,F217=13),H217+K217,"")</f>
        <v/>
      </c>
      <c r="AD217" s="19" t="b">
        <f t="shared" si="24"/>
        <v>0</v>
      </c>
      <c r="AE217" s="19" t="b">
        <f t="shared" si="25"/>
        <v>0</v>
      </c>
      <c r="AF217" s="19" t="b">
        <f>AND(E217&lt;&gt;'Povolené hodnoty'!$B$6,OR(SUM(G217,J217)&lt;&gt;SUM(N217:O217,R217:X217),SUM(H217,K217)&lt;&gt;SUM(P217:Q217,Y217:AB217),COUNT(G217:H217,J217:K217)&lt;&gt;COUNT(N217:AB217)))</f>
        <v>0</v>
      </c>
      <c r="AG217" s="19" t="b">
        <f>AND(E217='Povolené hodnoty'!$B$6,$AG$5)</f>
        <v>0</v>
      </c>
    </row>
    <row r="218" spans="1:33" x14ac:dyDescent="0.2">
      <c r="A218" s="81">
        <f t="shared" si="26"/>
        <v>213</v>
      </c>
      <c r="B218" s="85"/>
      <c r="C218" s="86"/>
      <c r="D218" s="75"/>
      <c r="E218" s="76"/>
      <c r="F218" s="77"/>
      <c r="G218" s="78"/>
      <c r="H218" s="79"/>
      <c r="I218" s="45">
        <f t="shared" si="21"/>
        <v>3625</v>
      </c>
      <c r="J218" s="158"/>
      <c r="K218" s="159"/>
      <c r="L218" s="160">
        <f t="shared" si="22"/>
        <v>10884</v>
      </c>
      <c r="M218" s="46">
        <f t="shared" si="23"/>
        <v>213</v>
      </c>
      <c r="N218" s="43" t="str">
        <f>IF(AND(E218='Povolené hodnoty'!$B$4,F218=2),G218+J218,"")</f>
        <v/>
      </c>
      <c r="O218" s="45" t="str">
        <f>IF(AND(E218='Povolené hodnoty'!$B$4,F218=1),G218+J218,"")</f>
        <v/>
      </c>
      <c r="P218" s="43" t="str">
        <f>IF(AND(E218='Povolené hodnoty'!$B$4,F218=10),H218+K218,"")</f>
        <v/>
      </c>
      <c r="Q218" s="45" t="str">
        <f>IF(AND(E218='Povolené hodnoty'!$B$4,F218=9),H218+K218,"")</f>
        <v/>
      </c>
      <c r="R218" s="43" t="str">
        <f>IF(AND(E218&lt;&gt;'Povolené hodnoty'!$B$4,F218=2),G218+J218,"")</f>
        <v/>
      </c>
      <c r="S218" s="44" t="str">
        <f>IF(AND(E218&lt;&gt;'Povolené hodnoty'!$B$4,F218=3),G218+J218,"")</f>
        <v/>
      </c>
      <c r="T218" s="44" t="str">
        <f>IF(AND(E218&lt;&gt;'Povolené hodnoty'!$B$4,F218=4),G218+J218,"")</f>
        <v/>
      </c>
      <c r="U218" s="44" t="str">
        <f>IF(AND(E218&lt;&gt;'Povolené hodnoty'!$B$4,F218="5a"),G218-H218+J218-K218,"")</f>
        <v/>
      </c>
      <c r="V218" s="44" t="str">
        <f>IF(AND(E218&lt;&gt;'Povolené hodnoty'!$B$4,F218="5b"),G218-H218+J218-K218,"")</f>
        <v/>
      </c>
      <c r="W218" s="44" t="str">
        <f>IF(AND(E218&lt;&gt;'Povolené hodnoty'!$B$4,F218=6),G218+J218,"")</f>
        <v/>
      </c>
      <c r="X218" s="45" t="str">
        <f>IF(AND(E218&lt;&gt;'Povolené hodnoty'!$B$4,F218=7),G218+J218,"")</f>
        <v/>
      </c>
      <c r="Y218" s="43" t="str">
        <f>IF(AND(E218&lt;&gt;'Povolené hodnoty'!$B$4,F218=10),H218+K218,"")</f>
        <v/>
      </c>
      <c r="Z218" s="44" t="str">
        <f>IF(AND(E218&lt;&gt;'Povolené hodnoty'!$B$4,F218=11),H218+K218,"")</f>
        <v/>
      </c>
      <c r="AA218" s="44" t="str">
        <f>IF(AND(E218&lt;&gt;'Povolené hodnoty'!$B$4,F218=12),H218+K218,"")</f>
        <v/>
      </c>
      <c r="AB218" s="45" t="str">
        <f>IF(AND(E218&lt;&gt;'Povolené hodnoty'!$B$4,F218=13),H218+K218,"")</f>
        <v/>
      </c>
      <c r="AD218" s="19" t="b">
        <f t="shared" si="24"/>
        <v>0</v>
      </c>
      <c r="AE218" s="19" t="b">
        <f t="shared" si="25"/>
        <v>0</v>
      </c>
      <c r="AF218" s="19" t="b">
        <f>AND(E218&lt;&gt;'Povolené hodnoty'!$B$6,OR(SUM(G218,J218)&lt;&gt;SUM(N218:O218,R218:X218),SUM(H218,K218)&lt;&gt;SUM(P218:Q218,Y218:AB218),COUNT(G218:H218,J218:K218)&lt;&gt;COUNT(N218:AB218)))</f>
        <v>0</v>
      </c>
      <c r="AG218" s="19" t="b">
        <f>AND(E218='Povolené hodnoty'!$B$6,$AG$5)</f>
        <v>0</v>
      </c>
    </row>
    <row r="219" spans="1:33" x14ac:dyDescent="0.2">
      <c r="A219" s="81">
        <f t="shared" si="26"/>
        <v>214</v>
      </c>
      <c r="B219" s="85"/>
      <c r="C219" s="86"/>
      <c r="D219" s="75"/>
      <c r="E219" s="76"/>
      <c r="F219" s="77"/>
      <c r="G219" s="78"/>
      <c r="H219" s="79"/>
      <c r="I219" s="45">
        <f t="shared" si="21"/>
        <v>3625</v>
      </c>
      <c r="J219" s="158"/>
      <c r="K219" s="159"/>
      <c r="L219" s="160">
        <f t="shared" si="22"/>
        <v>10884</v>
      </c>
      <c r="M219" s="46">
        <f t="shared" si="23"/>
        <v>214</v>
      </c>
      <c r="N219" s="43" t="str">
        <f>IF(AND(E219='Povolené hodnoty'!$B$4,F219=2),G219+J219,"")</f>
        <v/>
      </c>
      <c r="O219" s="45" t="str">
        <f>IF(AND(E219='Povolené hodnoty'!$B$4,F219=1),G219+J219,"")</f>
        <v/>
      </c>
      <c r="P219" s="43" t="str">
        <f>IF(AND(E219='Povolené hodnoty'!$B$4,F219=10),H219+K219,"")</f>
        <v/>
      </c>
      <c r="Q219" s="45" t="str">
        <f>IF(AND(E219='Povolené hodnoty'!$B$4,F219=9),H219+K219,"")</f>
        <v/>
      </c>
      <c r="R219" s="43" t="str">
        <f>IF(AND(E219&lt;&gt;'Povolené hodnoty'!$B$4,F219=2),G219+J219,"")</f>
        <v/>
      </c>
      <c r="S219" s="44" t="str">
        <f>IF(AND(E219&lt;&gt;'Povolené hodnoty'!$B$4,F219=3),G219+J219,"")</f>
        <v/>
      </c>
      <c r="T219" s="44" t="str">
        <f>IF(AND(E219&lt;&gt;'Povolené hodnoty'!$B$4,F219=4),G219+J219,"")</f>
        <v/>
      </c>
      <c r="U219" s="44" t="str">
        <f>IF(AND(E219&lt;&gt;'Povolené hodnoty'!$B$4,F219="5a"),G219-H219+J219-K219,"")</f>
        <v/>
      </c>
      <c r="V219" s="44" t="str">
        <f>IF(AND(E219&lt;&gt;'Povolené hodnoty'!$B$4,F219="5b"),G219-H219+J219-K219,"")</f>
        <v/>
      </c>
      <c r="W219" s="44" t="str">
        <f>IF(AND(E219&lt;&gt;'Povolené hodnoty'!$B$4,F219=6),G219+J219,"")</f>
        <v/>
      </c>
      <c r="X219" s="45" t="str">
        <f>IF(AND(E219&lt;&gt;'Povolené hodnoty'!$B$4,F219=7),G219+J219,"")</f>
        <v/>
      </c>
      <c r="Y219" s="43" t="str">
        <f>IF(AND(E219&lt;&gt;'Povolené hodnoty'!$B$4,F219=10),H219+K219,"")</f>
        <v/>
      </c>
      <c r="Z219" s="44" t="str">
        <f>IF(AND(E219&lt;&gt;'Povolené hodnoty'!$B$4,F219=11),H219+K219,"")</f>
        <v/>
      </c>
      <c r="AA219" s="44" t="str">
        <f>IF(AND(E219&lt;&gt;'Povolené hodnoty'!$B$4,F219=12),H219+K219,"")</f>
        <v/>
      </c>
      <c r="AB219" s="45" t="str">
        <f>IF(AND(E219&lt;&gt;'Povolené hodnoty'!$B$4,F219=13),H219+K219,"")</f>
        <v/>
      </c>
      <c r="AD219" s="19" t="b">
        <f t="shared" si="24"/>
        <v>0</v>
      </c>
      <c r="AE219" s="19" t="b">
        <f t="shared" si="25"/>
        <v>0</v>
      </c>
      <c r="AF219" s="19" t="b">
        <f>AND(E219&lt;&gt;'Povolené hodnoty'!$B$6,OR(SUM(G219,J219)&lt;&gt;SUM(N219:O219,R219:X219),SUM(H219,K219)&lt;&gt;SUM(P219:Q219,Y219:AB219),COUNT(G219:H219,J219:K219)&lt;&gt;COUNT(N219:AB219)))</f>
        <v>0</v>
      </c>
      <c r="AG219" s="19" t="b">
        <f>AND(E219='Povolené hodnoty'!$B$6,$AG$5)</f>
        <v>0</v>
      </c>
    </row>
    <row r="220" spans="1:33" x14ac:dyDescent="0.2">
      <c r="A220" s="81">
        <f t="shared" si="26"/>
        <v>215</v>
      </c>
      <c r="B220" s="85"/>
      <c r="C220" s="86"/>
      <c r="D220" s="75"/>
      <c r="E220" s="76"/>
      <c r="F220" s="77"/>
      <c r="G220" s="78"/>
      <c r="H220" s="79"/>
      <c r="I220" s="45">
        <f t="shared" si="21"/>
        <v>3625</v>
      </c>
      <c r="J220" s="158"/>
      <c r="K220" s="159"/>
      <c r="L220" s="160">
        <f t="shared" si="22"/>
        <v>10884</v>
      </c>
      <c r="M220" s="46">
        <f t="shared" si="23"/>
        <v>215</v>
      </c>
      <c r="N220" s="43" t="str">
        <f>IF(AND(E220='Povolené hodnoty'!$B$4,F220=2),G220+J220,"")</f>
        <v/>
      </c>
      <c r="O220" s="45" t="str">
        <f>IF(AND(E220='Povolené hodnoty'!$B$4,F220=1),G220+J220,"")</f>
        <v/>
      </c>
      <c r="P220" s="43" t="str">
        <f>IF(AND(E220='Povolené hodnoty'!$B$4,F220=10),H220+K220,"")</f>
        <v/>
      </c>
      <c r="Q220" s="45" t="str">
        <f>IF(AND(E220='Povolené hodnoty'!$B$4,F220=9),H220+K220,"")</f>
        <v/>
      </c>
      <c r="R220" s="43" t="str">
        <f>IF(AND(E220&lt;&gt;'Povolené hodnoty'!$B$4,F220=2),G220+J220,"")</f>
        <v/>
      </c>
      <c r="S220" s="44" t="str">
        <f>IF(AND(E220&lt;&gt;'Povolené hodnoty'!$B$4,F220=3),G220+J220,"")</f>
        <v/>
      </c>
      <c r="T220" s="44" t="str">
        <f>IF(AND(E220&lt;&gt;'Povolené hodnoty'!$B$4,F220=4),G220+J220,"")</f>
        <v/>
      </c>
      <c r="U220" s="44" t="str">
        <f>IF(AND(E220&lt;&gt;'Povolené hodnoty'!$B$4,F220="5a"),G220-H220+J220-K220,"")</f>
        <v/>
      </c>
      <c r="V220" s="44" t="str">
        <f>IF(AND(E220&lt;&gt;'Povolené hodnoty'!$B$4,F220="5b"),G220-H220+J220-K220,"")</f>
        <v/>
      </c>
      <c r="W220" s="44" t="str">
        <f>IF(AND(E220&lt;&gt;'Povolené hodnoty'!$B$4,F220=6),G220+J220,"")</f>
        <v/>
      </c>
      <c r="X220" s="45" t="str">
        <f>IF(AND(E220&lt;&gt;'Povolené hodnoty'!$B$4,F220=7),G220+J220,"")</f>
        <v/>
      </c>
      <c r="Y220" s="43" t="str">
        <f>IF(AND(E220&lt;&gt;'Povolené hodnoty'!$B$4,F220=10),H220+K220,"")</f>
        <v/>
      </c>
      <c r="Z220" s="44" t="str">
        <f>IF(AND(E220&lt;&gt;'Povolené hodnoty'!$B$4,F220=11),H220+K220,"")</f>
        <v/>
      </c>
      <c r="AA220" s="44" t="str">
        <f>IF(AND(E220&lt;&gt;'Povolené hodnoty'!$B$4,F220=12),H220+K220,"")</f>
        <v/>
      </c>
      <c r="AB220" s="45" t="str">
        <f>IF(AND(E220&lt;&gt;'Povolené hodnoty'!$B$4,F220=13),H220+K220,"")</f>
        <v/>
      </c>
      <c r="AD220" s="19" t="b">
        <f t="shared" si="24"/>
        <v>0</v>
      </c>
      <c r="AE220" s="19" t="b">
        <f t="shared" si="25"/>
        <v>0</v>
      </c>
      <c r="AF220" s="19" t="b">
        <f>AND(E220&lt;&gt;'Povolené hodnoty'!$B$6,OR(SUM(G220,J220)&lt;&gt;SUM(N220:O220,R220:X220),SUM(H220,K220)&lt;&gt;SUM(P220:Q220,Y220:AB220),COUNT(G220:H220,J220:K220)&lt;&gt;COUNT(N220:AB220)))</f>
        <v>0</v>
      </c>
      <c r="AG220" s="19" t="b">
        <f>AND(E220='Povolené hodnoty'!$B$6,$AG$5)</f>
        <v>0</v>
      </c>
    </row>
    <row r="221" spans="1:33" x14ac:dyDescent="0.2">
      <c r="A221" s="81">
        <f t="shared" si="26"/>
        <v>216</v>
      </c>
      <c r="B221" s="85"/>
      <c r="C221" s="86"/>
      <c r="D221" s="75"/>
      <c r="E221" s="76"/>
      <c r="F221" s="77"/>
      <c r="G221" s="78"/>
      <c r="H221" s="79"/>
      <c r="I221" s="45">
        <f t="shared" si="21"/>
        <v>3625</v>
      </c>
      <c r="J221" s="158"/>
      <c r="K221" s="159"/>
      <c r="L221" s="160">
        <f t="shared" si="22"/>
        <v>10884</v>
      </c>
      <c r="M221" s="46">
        <f t="shared" si="23"/>
        <v>216</v>
      </c>
      <c r="N221" s="43" t="str">
        <f>IF(AND(E221='Povolené hodnoty'!$B$4,F221=2),G221+J221,"")</f>
        <v/>
      </c>
      <c r="O221" s="45" t="str">
        <f>IF(AND(E221='Povolené hodnoty'!$B$4,F221=1),G221+J221,"")</f>
        <v/>
      </c>
      <c r="P221" s="43" t="str">
        <f>IF(AND(E221='Povolené hodnoty'!$B$4,F221=10),H221+K221,"")</f>
        <v/>
      </c>
      <c r="Q221" s="45" t="str">
        <f>IF(AND(E221='Povolené hodnoty'!$B$4,F221=9),H221+K221,"")</f>
        <v/>
      </c>
      <c r="R221" s="43" t="str">
        <f>IF(AND(E221&lt;&gt;'Povolené hodnoty'!$B$4,F221=2),G221+J221,"")</f>
        <v/>
      </c>
      <c r="S221" s="44" t="str">
        <f>IF(AND(E221&lt;&gt;'Povolené hodnoty'!$B$4,F221=3),G221+J221,"")</f>
        <v/>
      </c>
      <c r="T221" s="44" t="str">
        <f>IF(AND(E221&lt;&gt;'Povolené hodnoty'!$B$4,F221=4),G221+J221,"")</f>
        <v/>
      </c>
      <c r="U221" s="44" t="str">
        <f>IF(AND(E221&lt;&gt;'Povolené hodnoty'!$B$4,F221="5a"),G221-H221+J221-K221,"")</f>
        <v/>
      </c>
      <c r="V221" s="44" t="str">
        <f>IF(AND(E221&lt;&gt;'Povolené hodnoty'!$B$4,F221="5b"),G221-H221+J221-K221,"")</f>
        <v/>
      </c>
      <c r="W221" s="44" t="str">
        <f>IF(AND(E221&lt;&gt;'Povolené hodnoty'!$B$4,F221=6),G221+J221,"")</f>
        <v/>
      </c>
      <c r="X221" s="45" t="str">
        <f>IF(AND(E221&lt;&gt;'Povolené hodnoty'!$B$4,F221=7),G221+J221,"")</f>
        <v/>
      </c>
      <c r="Y221" s="43" t="str">
        <f>IF(AND(E221&lt;&gt;'Povolené hodnoty'!$B$4,F221=10),H221+K221,"")</f>
        <v/>
      </c>
      <c r="Z221" s="44" t="str">
        <f>IF(AND(E221&lt;&gt;'Povolené hodnoty'!$B$4,F221=11),H221+K221,"")</f>
        <v/>
      </c>
      <c r="AA221" s="44" t="str">
        <f>IF(AND(E221&lt;&gt;'Povolené hodnoty'!$B$4,F221=12),H221+K221,"")</f>
        <v/>
      </c>
      <c r="AB221" s="45" t="str">
        <f>IF(AND(E221&lt;&gt;'Povolené hodnoty'!$B$4,F221=13),H221+K221,"")</f>
        <v/>
      </c>
      <c r="AD221" s="19" t="b">
        <f t="shared" si="24"/>
        <v>0</v>
      </c>
      <c r="AE221" s="19" t="b">
        <f t="shared" si="25"/>
        <v>0</v>
      </c>
      <c r="AF221" s="19" t="b">
        <f>AND(E221&lt;&gt;'Povolené hodnoty'!$B$6,OR(SUM(G221,J221)&lt;&gt;SUM(N221:O221,R221:X221),SUM(H221,K221)&lt;&gt;SUM(P221:Q221,Y221:AB221),COUNT(G221:H221,J221:K221)&lt;&gt;COUNT(N221:AB221)))</f>
        <v>0</v>
      </c>
      <c r="AG221" s="19" t="b">
        <f>AND(E221='Povolené hodnoty'!$B$6,$AG$5)</f>
        <v>0</v>
      </c>
    </row>
    <row r="222" spans="1:33" x14ac:dyDescent="0.2">
      <c r="A222" s="81">
        <f t="shared" si="26"/>
        <v>217</v>
      </c>
      <c r="B222" s="85"/>
      <c r="C222" s="86"/>
      <c r="D222" s="75"/>
      <c r="E222" s="76"/>
      <c r="F222" s="77"/>
      <c r="G222" s="78"/>
      <c r="H222" s="79"/>
      <c r="I222" s="45">
        <f t="shared" si="21"/>
        <v>3625</v>
      </c>
      <c r="J222" s="158"/>
      <c r="K222" s="159"/>
      <c r="L222" s="160">
        <f t="shared" si="22"/>
        <v>10884</v>
      </c>
      <c r="M222" s="46">
        <f t="shared" si="23"/>
        <v>217</v>
      </c>
      <c r="N222" s="43" t="str">
        <f>IF(AND(E222='Povolené hodnoty'!$B$4,F222=2),G222+J222,"")</f>
        <v/>
      </c>
      <c r="O222" s="45" t="str">
        <f>IF(AND(E222='Povolené hodnoty'!$B$4,F222=1),G222+J222,"")</f>
        <v/>
      </c>
      <c r="P222" s="43" t="str">
        <f>IF(AND(E222='Povolené hodnoty'!$B$4,F222=10),H222+K222,"")</f>
        <v/>
      </c>
      <c r="Q222" s="45" t="str">
        <f>IF(AND(E222='Povolené hodnoty'!$B$4,F222=9),H222+K222,"")</f>
        <v/>
      </c>
      <c r="R222" s="43" t="str">
        <f>IF(AND(E222&lt;&gt;'Povolené hodnoty'!$B$4,F222=2),G222+J222,"")</f>
        <v/>
      </c>
      <c r="S222" s="44" t="str">
        <f>IF(AND(E222&lt;&gt;'Povolené hodnoty'!$B$4,F222=3),G222+J222,"")</f>
        <v/>
      </c>
      <c r="T222" s="44" t="str">
        <f>IF(AND(E222&lt;&gt;'Povolené hodnoty'!$B$4,F222=4),G222+J222,"")</f>
        <v/>
      </c>
      <c r="U222" s="44" t="str">
        <f>IF(AND(E222&lt;&gt;'Povolené hodnoty'!$B$4,F222="5a"),G222-H222+J222-K222,"")</f>
        <v/>
      </c>
      <c r="V222" s="44" t="str">
        <f>IF(AND(E222&lt;&gt;'Povolené hodnoty'!$B$4,F222="5b"),G222-H222+J222-K222,"")</f>
        <v/>
      </c>
      <c r="W222" s="44" t="str">
        <f>IF(AND(E222&lt;&gt;'Povolené hodnoty'!$B$4,F222=6),G222+J222,"")</f>
        <v/>
      </c>
      <c r="X222" s="45" t="str">
        <f>IF(AND(E222&lt;&gt;'Povolené hodnoty'!$B$4,F222=7),G222+J222,"")</f>
        <v/>
      </c>
      <c r="Y222" s="43" t="str">
        <f>IF(AND(E222&lt;&gt;'Povolené hodnoty'!$B$4,F222=10),H222+K222,"")</f>
        <v/>
      </c>
      <c r="Z222" s="44" t="str">
        <f>IF(AND(E222&lt;&gt;'Povolené hodnoty'!$B$4,F222=11),H222+K222,"")</f>
        <v/>
      </c>
      <c r="AA222" s="44" t="str">
        <f>IF(AND(E222&lt;&gt;'Povolené hodnoty'!$B$4,F222=12),H222+K222,"")</f>
        <v/>
      </c>
      <c r="AB222" s="45" t="str">
        <f>IF(AND(E222&lt;&gt;'Povolené hodnoty'!$B$4,F222=13),H222+K222,"")</f>
        <v/>
      </c>
      <c r="AD222" s="19" t="b">
        <f t="shared" si="24"/>
        <v>0</v>
      </c>
      <c r="AE222" s="19" t="b">
        <f t="shared" si="25"/>
        <v>0</v>
      </c>
      <c r="AF222" s="19" t="b">
        <f>AND(E222&lt;&gt;'Povolené hodnoty'!$B$6,OR(SUM(G222,J222)&lt;&gt;SUM(N222:O222,R222:X222),SUM(H222,K222)&lt;&gt;SUM(P222:Q222,Y222:AB222),COUNT(G222:H222,J222:K222)&lt;&gt;COUNT(N222:AB222)))</f>
        <v>0</v>
      </c>
      <c r="AG222" s="19" t="b">
        <f>AND(E222='Povolené hodnoty'!$B$6,$AG$5)</f>
        <v>0</v>
      </c>
    </row>
    <row r="223" spans="1:33" x14ac:dyDescent="0.2">
      <c r="A223" s="81">
        <f t="shared" si="26"/>
        <v>218</v>
      </c>
      <c r="B223" s="85"/>
      <c r="C223" s="86"/>
      <c r="D223" s="75"/>
      <c r="E223" s="76"/>
      <c r="F223" s="77"/>
      <c r="G223" s="78"/>
      <c r="H223" s="79"/>
      <c r="I223" s="45">
        <f t="shared" si="21"/>
        <v>3625</v>
      </c>
      <c r="J223" s="158"/>
      <c r="K223" s="159"/>
      <c r="L223" s="160">
        <f t="shared" si="22"/>
        <v>10884</v>
      </c>
      <c r="M223" s="46">
        <f t="shared" si="23"/>
        <v>218</v>
      </c>
      <c r="N223" s="43" t="str">
        <f>IF(AND(E223='Povolené hodnoty'!$B$4,F223=2),G223+J223,"")</f>
        <v/>
      </c>
      <c r="O223" s="45" t="str">
        <f>IF(AND(E223='Povolené hodnoty'!$B$4,F223=1),G223+J223,"")</f>
        <v/>
      </c>
      <c r="P223" s="43" t="str">
        <f>IF(AND(E223='Povolené hodnoty'!$B$4,F223=10),H223+K223,"")</f>
        <v/>
      </c>
      <c r="Q223" s="45" t="str">
        <f>IF(AND(E223='Povolené hodnoty'!$B$4,F223=9),H223+K223,"")</f>
        <v/>
      </c>
      <c r="R223" s="43" t="str">
        <f>IF(AND(E223&lt;&gt;'Povolené hodnoty'!$B$4,F223=2),G223+J223,"")</f>
        <v/>
      </c>
      <c r="S223" s="44" t="str">
        <f>IF(AND(E223&lt;&gt;'Povolené hodnoty'!$B$4,F223=3),G223+J223,"")</f>
        <v/>
      </c>
      <c r="T223" s="44" t="str">
        <f>IF(AND(E223&lt;&gt;'Povolené hodnoty'!$B$4,F223=4),G223+J223,"")</f>
        <v/>
      </c>
      <c r="U223" s="44" t="str">
        <f>IF(AND(E223&lt;&gt;'Povolené hodnoty'!$B$4,F223="5a"),G223-H223+J223-K223,"")</f>
        <v/>
      </c>
      <c r="V223" s="44" t="str">
        <f>IF(AND(E223&lt;&gt;'Povolené hodnoty'!$B$4,F223="5b"),G223-H223+J223-K223,"")</f>
        <v/>
      </c>
      <c r="W223" s="44" t="str">
        <f>IF(AND(E223&lt;&gt;'Povolené hodnoty'!$B$4,F223=6),G223+J223,"")</f>
        <v/>
      </c>
      <c r="X223" s="45" t="str">
        <f>IF(AND(E223&lt;&gt;'Povolené hodnoty'!$B$4,F223=7),G223+J223,"")</f>
        <v/>
      </c>
      <c r="Y223" s="43" t="str">
        <f>IF(AND(E223&lt;&gt;'Povolené hodnoty'!$B$4,F223=10),H223+K223,"")</f>
        <v/>
      </c>
      <c r="Z223" s="44" t="str">
        <f>IF(AND(E223&lt;&gt;'Povolené hodnoty'!$B$4,F223=11),H223+K223,"")</f>
        <v/>
      </c>
      <c r="AA223" s="44" t="str">
        <f>IF(AND(E223&lt;&gt;'Povolené hodnoty'!$B$4,F223=12),H223+K223,"")</f>
        <v/>
      </c>
      <c r="AB223" s="45" t="str">
        <f>IF(AND(E223&lt;&gt;'Povolené hodnoty'!$B$4,F223=13),H223+K223,"")</f>
        <v/>
      </c>
      <c r="AD223" s="19" t="b">
        <f t="shared" si="24"/>
        <v>0</v>
      </c>
      <c r="AE223" s="19" t="b">
        <f t="shared" si="25"/>
        <v>0</v>
      </c>
      <c r="AF223" s="19" t="b">
        <f>AND(E223&lt;&gt;'Povolené hodnoty'!$B$6,OR(SUM(G223,J223)&lt;&gt;SUM(N223:O223,R223:X223),SUM(H223,K223)&lt;&gt;SUM(P223:Q223,Y223:AB223),COUNT(G223:H223,J223:K223)&lt;&gt;COUNT(N223:AB223)))</f>
        <v>0</v>
      </c>
      <c r="AG223" s="19" t="b">
        <f>AND(E223='Povolené hodnoty'!$B$6,$AG$5)</f>
        <v>0</v>
      </c>
    </row>
    <row r="224" spans="1:33" x14ac:dyDescent="0.2">
      <c r="A224" s="81">
        <f t="shared" si="26"/>
        <v>219</v>
      </c>
      <c r="B224" s="85"/>
      <c r="C224" s="86"/>
      <c r="D224" s="75"/>
      <c r="E224" s="76"/>
      <c r="F224" s="77"/>
      <c r="G224" s="78"/>
      <c r="H224" s="79"/>
      <c r="I224" s="45">
        <f t="shared" si="21"/>
        <v>3625</v>
      </c>
      <c r="J224" s="158"/>
      <c r="K224" s="159"/>
      <c r="L224" s="160">
        <f t="shared" si="22"/>
        <v>10884</v>
      </c>
      <c r="M224" s="46">
        <f t="shared" si="23"/>
        <v>219</v>
      </c>
      <c r="N224" s="43" t="str">
        <f>IF(AND(E224='Povolené hodnoty'!$B$4,F224=2),G224+J224,"")</f>
        <v/>
      </c>
      <c r="O224" s="45" t="str">
        <f>IF(AND(E224='Povolené hodnoty'!$B$4,F224=1),G224+J224,"")</f>
        <v/>
      </c>
      <c r="P224" s="43" t="str">
        <f>IF(AND(E224='Povolené hodnoty'!$B$4,F224=10),H224+K224,"")</f>
        <v/>
      </c>
      <c r="Q224" s="45" t="str">
        <f>IF(AND(E224='Povolené hodnoty'!$B$4,F224=9),H224+K224,"")</f>
        <v/>
      </c>
      <c r="R224" s="43" t="str">
        <f>IF(AND(E224&lt;&gt;'Povolené hodnoty'!$B$4,F224=2),G224+J224,"")</f>
        <v/>
      </c>
      <c r="S224" s="44" t="str">
        <f>IF(AND(E224&lt;&gt;'Povolené hodnoty'!$B$4,F224=3),G224+J224,"")</f>
        <v/>
      </c>
      <c r="T224" s="44" t="str">
        <f>IF(AND(E224&lt;&gt;'Povolené hodnoty'!$B$4,F224=4),G224+J224,"")</f>
        <v/>
      </c>
      <c r="U224" s="44" t="str">
        <f>IF(AND(E224&lt;&gt;'Povolené hodnoty'!$B$4,F224="5a"),G224-H224+J224-K224,"")</f>
        <v/>
      </c>
      <c r="V224" s="44" t="str">
        <f>IF(AND(E224&lt;&gt;'Povolené hodnoty'!$B$4,F224="5b"),G224-H224+J224-K224,"")</f>
        <v/>
      </c>
      <c r="W224" s="44" t="str">
        <f>IF(AND(E224&lt;&gt;'Povolené hodnoty'!$B$4,F224=6),G224+J224,"")</f>
        <v/>
      </c>
      <c r="X224" s="45" t="str">
        <f>IF(AND(E224&lt;&gt;'Povolené hodnoty'!$B$4,F224=7),G224+J224,"")</f>
        <v/>
      </c>
      <c r="Y224" s="43" t="str">
        <f>IF(AND(E224&lt;&gt;'Povolené hodnoty'!$B$4,F224=10),H224+K224,"")</f>
        <v/>
      </c>
      <c r="Z224" s="44" t="str">
        <f>IF(AND(E224&lt;&gt;'Povolené hodnoty'!$B$4,F224=11),H224+K224,"")</f>
        <v/>
      </c>
      <c r="AA224" s="44" t="str">
        <f>IF(AND(E224&lt;&gt;'Povolené hodnoty'!$B$4,F224=12),H224+K224,"")</f>
        <v/>
      </c>
      <c r="AB224" s="45" t="str">
        <f>IF(AND(E224&lt;&gt;'Povolené hodnoty'!$B$4,F224=13),H224+K224,"")</f>
        <v/>
      </c>
      <c r="AD224" s="19" t="b">
        <f t="shared" si="24"/>
        <v>0</v>
      </c>
      <c r="AE224" s="19" t="b">
        <f t="shared" si="25"/>
        <v>0</v>
      </c>
      <c r="AF224" s="19" t="b">
        <f>AND(E224&lt;&gt;'Povolené hodnoty'!$B$6,OR(SUM(G224,J224)&lt;&gt;SUM(N224:O224,R224:X224),SUM(H224,K224)&lt;&gt;SUM(P224:Q224,Y224:AB224),COUNT(G224:H224,J224:K224)&lt;&gt;COUNT(N224:AB224)))</f>
        <v>0</v>
      </c>
      <c r="AG224" s="19" t="b">
        <f>AND(E224='Povolené hodnoty'!$B$6,$AG$5)</f>
        <v>0</v>
      </c>
    </row>
    <row r="225" spans="1:33" x14ac:dyDescent="0.2">
      <c r="A225" s="81">
        <f t="shared" si="26"/>
        <v>220</v>
      </c>
      <c r="B225" s="85"/>
      <c r="C225" s="86"/>
      <c r="D225" s="75"/>
      <c r="E225" s="76"/>
      <c r="F225" s="77"/>
      <c r="G225" s="78"/>
      <c r="H225" s="79"/>
      <c r="I225" s="45">
        <f t="shared" si="21"/>
        <v>3625</v>
      </c>
      <c r="J225" s="158"/>
      <c r="K225" s="159"/>
      <c r="L225" s="160">
        <f t="shared" si="22"/>
        <v>10884</v>
      </c>
      <c r="M225" s="46">
        <f t="shared" si="23"/>
        <v>220</v>
      </c>
      <c r="N225" s="43" t="str">
        <f>IF(AND(E225='Povolené hodnoty'!$B$4,F225=2),G225+J225,"")</f>
        <v/>
      </c>
      <c r="O225" s="45" t="str">
        <f>IF(AND(E225='Povolené hodnoty'!$B$4,F225=1),G225+J225,"")</f>
        <v/>
      </c>
      <c r="P225" s="43" t="str">
        <f>IF(AND(E225='Povolené hodnoty'!$B$4,F225=10),H225+K225,"")</f>
        <v/>
      </c>
      <c r="Q225" s="45" t="str">
        <f>IF(AND(E225='Povolené hodnoty'!$B$4,F225=9),H225+K225,"")</f>
        <v/>
      </c>
      <c r="R225" s="43" t="str">
        <f>IF(AND(E225&lt;&gt;'Povolené hodnoty'!$B$4,F225=2),G225+J225,"")</f>
        <v/>
      </c>
      <c r="S225" s="44" t="str">
        <f>IF(AND(E225&lt;&gt;'Povolené hodnoty'!$B$4,F225=3),G225+J225,"")</f>
        <v/>
      </c>
      <c r="T225" s="44" t="str">
        <f>IF(AND(E225&lt;&gt;'Povolené hodnoty'!$B$4,F225=4),G225+J225,"")</f>
        <v/>
      </c>
      <c r="U225" s="44" t="str">
        <f>IF(AND(E225&lt;&gt;'Povolené hodnoty'!$B$4,F225="5a"),G225-H225+J225-K225,"")</f>
        <v/>
      </c>
      <c r="V225" s="44" t="str">
        <f>IF(AND(E225&lt;&gt;'Povolené hodnoty'!$B$4,F225="5b"),G225-H225+J225-K225,"")</f>
        <v/>
      </c>
      <c r="W225" s="44" t="str">
        <f>IF(AND(E225&lt;&gt;'Povolené hodnoty'!$B$4,F225=6),G225+J225,"")</f>
        <v/>
      </c>
      <c r="X225" s="45" t="str">
        <f>IF(AND(E225&lt;&gt;'Povolené hodnoty'!$B$4,F225=7),G225+J225,"")</f>
        <v/>
      </c>
      <c r="Y225" s="43" t="str">
        <f>IF(AND(E225&lt;&gt;'Povolené hodnoty'!$B$4,F225=10),H225+K225,"")</f>
        <v/>
      </c>
      <c r="Z225" s="44" t="str">
        <f>IF(AND(E225&lt;&gt;'Povolené hodnoty'!$B$4,F225=11),H225+K225,"")</f>
        <v/>
      </c>
      <c r="AA225" s="44" t="str">
        <f>IF(AND(E225&lt;&gt;'Povolené hodnoty'!$B$4,F225=12),H225+K225,"")</f>
        <v/>
      </c>
      <c r="AB225" s="45" t="str">
        <f>IF(AND(E225&lt;&gt;'Povolené hodnoty'!$B$4,F225=13),H225+K225,"")</f>
        <v/>
      </c>
      <c r="AD225" s="19" t="b">
        <f t="shared" si="24"/>
        <v>0</v>
      </c>
      <c r="AE225" s="19" t="b">
        <f t="shared" si="25"/>
        <v>0</v>
      </c>
      <c r="AF225" s="19" t="b">
        <f>AND(E225&lt;&gt;'Povolené hodnoty'!$B$6,OR(SUM(G225,J225)&lt;&gt;SUM(N225:O225,R225:X225),SUM(H225,K225)&lt;&gt;SUM(P225:Q225,Y225:AB225),COUNT(G225:H225,J225:K225)&lt;&gt;COUNT(N225:AB225)))</f>
        <v>0</v>
      </c>
      <c r="AG225" s="19" t="b">
        <f>AND(E225='Povolené hodnoty'!$B$6,$AG$5)</f>
        <v>0</v>
      </c>
    </row>
    <row r="226" spans="1:33" x14ac:dyDescent="0.2">
      <c r="A226" s="81">
        <f t="shared" si="26"/>
        <v>221</v>
      </c>
      <c r="B226" s="85"/>
      <c r="C226" s="86"/>
      <c r="D226" s="75"/>
      <c r="E226" s="76"/>
      <c r="F226" s="77"/>
      <c r="G226" s="78"/>
      <c r="H226" s="79"/>
      <c r="I226" s="45">
        <f t="shared" si="21"/>
        <v>3625</v>
      </c>
      <c r="J226" s="158"/>
      <c r="K226" s="159"/>
      <c r="L226" s="160">
        <f t="shared" si="22"/>
        <v>10884</v>
      </c>
      <c r="M226" s="46">
        <f t="shared" si="23"/>
        <v>221</v>
      </c>
      <c r="N226" s="43" t="str">
        <f>IF(AND(E226='Povolené hodnoty'!$B$4,F226=2),G226+J226,"")</f>
        <v/>
      </c>
      <c r="O226" s="45" t="str">
        <f>IF(AND(E226='Povolené hodnoty'!$B$4,F226=1),G226+J226,"")</f>
        <v/>
      </c>
      <c r="P226" s="43" t="str">
        <f>IF(AND(E226='Povolené hodnoty'!$B$4,F226=10),H226+K226,"")</f>
        <v/>
      </c>
      <c r="Q226" s="45" t="str">
        <f>IF(AND(E226='Povolené hodnoty'!$B$4,F226=9),H226+K226,"")</f>
        <v/>
      </c>
      <c r="R226" s="43" t="str">
        <f>IF(AND(E226&lt;&gt;'Povolené hodnoty'!$B$4,F226=2),G226+J226,"")</f>
        <v/>
      </c>
      <c r="S226" s="44" t="str">
        <f>IF(AND(E226&lt;&gt;'Povolené hodnoty'!$B$4,F226=3),G226+J226,"")</f>
        <v/>
      </c>
      <c r="T226" s="44" t="str">
        <f>IF(AND(E226&lt;&gt;'Povolené hodnoty'!$B$4,F226=4),G226+J226,"")</f>
        <v/>
      </c>
      <c r="U226" s="44" t="str">
        <f>IF(AND(E226&lt;&gt;'Povolené hodnoty'!$B$4,F226="5a"),G226-H226+J226-K226,"")</f>
        <v/>
      </c>
      <c r="V226" s="44" t="str">
        <f>IF(AND(E226&lt;&gt;'Povolené hodnoty'!$B$4,F226="5b"),G226-H226+J226-K226,"")</f>
        <v/>
      </c>
      <c r="W226" s="44" t="str">
        <f>IF(AND(E226&lt;&gt;'Povolené hodnoty'!$B$4,F226=6),G226+J226,"")</f>
        <v/>
      </c>
      <c r="X226" s="45" t="str">
        <f>IF(AND(E226&lt;&gt;'Povolené hodnoty'!$B$4,F226=7),G226+J226,"")</f>
        <v/>
      </c>
      <c r="Y226" s="43" t="str">
        <f>IF(AND(E226&lt;&gt;'Povolené hodnoty'!$B$4,F226=10),H226+K226,"")</f>
        <v/>
      </c>
      <c r="Z226" s="44" t="str">
        <f>IF(AND(E226&lt;&gt;'Povolené hodnoty'!$B$4,F226=11),H226+K226,"")</f>
        <v/>
      </c>
      <c r="AA226" s="44" t="str">
        <f>IF(AND(E226&lt;&gt;'Povolené hodnoty'!$B$4,F226=12),H226+K226,"")</f>
        <v/>
      </c>
      <c r="AB226" s="45" t="str">
        <f>IF(AND(E226&lt;&gt;'Povolené hodnoty'!$B$4,F226=13),H226+K226,"")</f>
        <v/>
      </c>
      <c r="AD226" s="19" t="b">
        <f t="shared" si="24"/>
        <v>0</v>
      </c>
      <c r="AE226" s="19" t="b">
        <f t="shared" si="25"/>
        <v>0</v>
      </c>
      <c r="AF226" s="19" t="b">
        <f>AND(E226&lt;&gt;'Povolené hodnoty'!$B$6,OR(SUM(G226,J226)&lt;&gt;SUM(N226:O226,R226:X226),SUM(H226,K226)&lt;&gt;SUM(P226:Q226,Y226:AB226),COUNT(G226:H226,J226:K226)&lt;&gt;COUNT(N226:AB226)))</f>
        <v>0</v>
      </c>
      <c r="AG226" s="19" t="b">
        <f>AND(E226='Povolené hodnoty'!$B$6,$AG$5)</f>
        <v>0</v>
      </c>
    </row>
    <row r="227" spans="1:33" x14ac:dyDescent="0.2">
      <c r="A227" s="81">
        <f t="shared" si="26"/>
        <v>222</v>
      </c>
      <c r="B227" s="85"/>
      <c r="C227" s="86"/>
      <c r="D227" s="75"/>
      <c r="E227" s="76"/>
      <c r="F227" s="77"/>
      <c r="G227" s="78"/>
      <c r="H227" s="79"/>
      <c r="I227" s="45">
        <f t="shared" si="21"/>
        <v>3625</v>
      </c>
      <c r="J227" s="158"/>
      <c r="K227" s="159"/>
      <c r="L227" s="160">
        <f t="shared" si="22"/>
        <v>10884</v>
      </c>
      <c r="M227" s="46">
        <f t="shared" si="23"/>
        <v>222</v>
      </c>
      <c r="N227" s="43" t="str">
        <f>IF(AND(E227='Povolené hodnoty'!$B$4,F227=2),G227+J227,"")</f>
        <v/>
      </c>
      <c r="O227" s="45" t="str">
        <f>IF(AND(E227='Povolené hodnoty'!$B$4,F227=1),G227+J227,"")</f>
        <v/>
      </c>
      <c r="P227" s="43" t="str">
        <f>IF(AND(E227='Povolené hodnoty'!$B$4,F227=10),H227+K227,"")</f>
        <v/>
      </c>
      <c r="Q227" s="45" t="str">
        <f>IF(AND(E227='Povolené hodnoty'!$B$4,F227=9),H227+K227,"")</f>
        <v/>
      </c>
      <c r="R227" s="43" t="str">
        <f>IF(AND(E227&lt;&gt;'Povolené hodnoty'!$B$4,F227=2),G227+J227,"")</f>
        <v/>
      </c>
      <c r="S227" s="44" t="str">
        <f>IF(AND(E227&lt;&gt;'Povolené hodnoty'!$B$4,F227=3),G227+J227,"")</f>
        <v/>
      </c>
      <c r="T227" s="44" t="str">
        <f>IF(AND(E227&lt;&gt;'Povolené hodnoty'!$B$4,F227=4),G227+J227,"")</f>
        <v/>
      </c>
      <c r="U227" s="44" t="str">
        <f>IF(AND(E227&lt;&gt;'Povolené hodnoty'!$B$4,F227="5a"),G227-H227+J227-K227,"")</f>
        <v/>
      </c>
      <c r="V227" s="44" t="str">
        <f>IF(AND(E227&lt;&gt;'Povolené hodnoty'!$B$4,F227="5b"),G227-H227+J227-K227,"")</f>
        <v/>
      </c>
      <c r="W227" s="44" t="str">
        <f>IF(AND(E227&lt;&gt;'Povolené hodnoty'!$B$4,F227=6),G227+J227,"")</f>
        <v/>
      </c>
      <c r="X227" s="45" t="str">
        <f>IF(AND(E227&lt;&gt;'Povolené hodnoty'!$B$4,F227=7),G227+J227,"")</f>
        <v/>
      </c>
      <c r="Y227" s="43" t="str">
        <f>IF(AND(E227&lt;&gt;'Povolené hodnoty'!$B$4,F227=10),H227+K227,"")</f>
        <v/>
      </c>
      <c r="Z227" s="44" t="str">
        <f>IF(AND(E227&lt;&gt;'Povolené hodnoty'!$B$4,F227=11),H227+K227,"")</f>
        <v/>
      </c>
      <c r="AA227" s="44" t="str">
        <f>IF(AND(E227&lt;&gt;'Povolené hodnoty'!$B$4,F227=12),H227+K227,"")</f>
        <v/>
      </c>
      <c r="AB227" s="45" t="str">
        <f>IF(AND(E227&lt;&gt;'Povolené hodnoty'!$B$4,F227=13),H227+K227,"")</f>
        <v/>
      </c>
      <c r="AD227" s="19" t="b">
        <f t="shared" si="24"/>
        <v>0</v>
      </c>
      <c r="AE227" s="19" t="b">
        <f t="shared" si="25"/>
        <v>0</v>
      </c>
      <c r="AF227" s="19" t="b">
        <f>AND(E227&lt;&gt;'Povolené hodnoty'!$B$6,OR(SUM(G227,J227)&lt;&gt;SUM(N227:O227,R227:X227),SUM(H227,K227)&lt;&gt;SUM(P227:Q227,Y227:AB227),COUNT(G227:H227,J227:K227)&lt;&gt;COUNT(N227:AB227)))</f>
        <v>0</v>
      </c>
      <c r="AG227" s="19" t="b">
        <f>AND(E227='Povolené hodnoty'!$B$6,$AG$5)</f>
        <v>0</v>
      </c>
    </row>
    <row r="228" spans="1:33" x14ac:dyDescent="0.2">
      <c r="A228" s="81">
        <f t="shared" si="26"/>
        <v>223</v>
      </c>
      <c r="B228" s="85"/>
      <c r="C228" s="86"/>
      <c r="D228" s="75"/>
      <c r="E228" s="76"/>
      <c r="F228" s="77"/>
      <c r="G228" s="78"/>
      <c r="H228" s="79"/>
      <c r="I228" s="45">
        <f t="shared" si="21"/>
        <v>3625</v>
      </c>
      <c r="J228" s="158"/>
      <c r="K228" s="159"/>
      <c r="L228" s="160">
        <f t="shared" si="22"/>
        <v>10884</v>
      </c>
      <c r="M228" s="46">
        <f t="shared" si="23"/>
        <v>223</v>
      </c>
      <c r="N228" s="43" t="str">
        <f>IF(AND(E228='Povolené hodnoty'!$B$4,F228=2),G228+J228,"")</f>
        <v/>
      </c>
      <c r="O228" s="45" t="str">
        <f>IF(AND(E228='Povolené hodnoty'!$B$4,F228=1),G228+J228,"")</f>
        <v/>
      </c>
      <c r="P228" s="43" t="str">
        <f>IF(AND(E228='Povolené hodnoty'!$B$4,F228=10),H228+K228,"")</f>
        <v/>
      </c>
      <c r="Q228" s="45" t="str">
        <f>IF(AND(E228='Povolené hodnoty'!$B$4,F228=9),H228+K228,"")</f>
        <v/>
      </c>
      <c r="R228" s="43" t="str">
        <f>IF(AND(E228&lt;&gt;'Povolené hodnoty'!$B$4,F228=2),G228+J228,"")</f>
        <v/>
      </c>
      <c r="S228" s="44" t="str">
        <f>IF(AND(E228&lt;&gt;'Povolené hodnoty'!$B$4,F228=3),G228+J228,"")</f>
        <v/>
      </c>
      <c r="T228" s="44" t="str">
        <f>IF(AND(E228&lt;&gt;'Povolené hodnoty'!$B$4,F228=4),G228+J228,"")</f>
        <v/>
      </c>
      <c r="U228" s="44" t="str">
        <f>IF(AND(E228&lt;&gt;'Povolené hodnoty'!$B$4,F228="5a"),G228-H228+J228-K228,"")</f>
        <v/>
      </c>
      <c r="V228" s="44" t="str">
        <f>IF(AND(E228&lt;&gt;'Povolené hodnoty'!$B$4,F228="5b"),G228-H228+J228-K228,"")</f>
        <v/>
      </c>
      <c r="W228" s="44" t="str">
        <f>IF(AND(E228&lt;&gt;'Povolené hodnoty'!$B$4,F228=6),G228+J228,"")</f>
        <v/>
      </c>
      <c r="X228" s="45" t="str">
        <f>IF(AND(E228&lt;&gt;'Povolené hodnoty'!$B$4,F228=7),G228+J228,"")</f>
        <v/>
      </c>
      <c r="Y228" s="43" t="str">
        <f>IF(AND(E228&lt;&gt;'Povolené hodnoty'!$B$4,F228=10),H228+K228,"")</f>
        <v/>
      </c>
      <c r="Z228" s="44" t="str">
        <f>IF(AND(E228&lt;&gt;'Povolené hodnoty'!$B$4,F228=11),H228+K228,"")</f>
        <v/>
      </c>
      <c r="AA228" s="44" t="str">
        <f>IF(AND(E228&lt;&gt;'Povolené hodnoty'!$B$4,F228=12),H228+K228,"")</f>
        <v/>
      </c>
      <c r="AB228" s="45" t="str">
        <f>IF(AND(E228&lt;&gt;'Povolené hodnoty'!$B$4,F228=13),H228+K228,"")</f>
        <v/>
      </c>
      <c r="AD228" s="19" t="b">
        <f t="shared" si="24"/>
        <v>0</v>
      </c>
      <c r="AE228" s="19" t="b">
        <f t="shared" si="25"/>
        <v>0</v>
      </c>
      <c r="AF228" s="19" t="b">
        <f>AND(E228&lt;&gt;'Povolené hodnoty'!$B$6,OR(SUM(G228,J228)&lt;&gt;SUM(N228:O228,R228:X228),SUM(H228,K228)&lt;&gt;SUM(P228:Q228,Y228:AB228),COUNT(G228:H228,J228:K228)&lt;&gt;COUNT(N228:AB228)))</f>
        <v>0</v>
      </c>
      <c r="AG228" s="19" t="b">
        <f>AND(E228='Povolené hodnoty'!$B$6,$AG$5)</f>
        <v>0</v>
      </c>
    </row>
    <row r="229" spans="1:33" x14ac:dyDescent="0.2">
      <c r="A229" s="81">
        <f t="shared" si="26"/>
        <v>224</v>
      </c>
      <c r="B229" s="85"/>
      <c r="C229" s="86"/>
      <c r="D229" s="75"/>
      <c r="E229" s="76"/>
      <c r="F229" s="77"/>
      <c r="G229" s="78"/>
      <c r="H229" s="79"/>
      <c r="I229" s="45">
        <f t="shared" si="21"/>
        <v>3625</v>
      </c>
      <c r="J229" s="158"/>
      <c r="K229" s="159"/>
      <c r="L229" s="160">
        <f t="shared" si="22"/>
        <v>10884</v>
      </c>
      <c r="M229" s="46">
        <f t="shared" si="23"/>
        <v>224</v>
      </c>
      <c r="N229" s="43" t="str">
        <f>IF(AND(E229='Povolené hodnoty'!$B$4,F229=2),G229+J229,"")</f>
        <v/>
      </c>
      <c r="O229" s="45" t="str">
        <f>IF(AND(E229='Povolené hodnoty'!$B$4,F229=1),G229+J229,"")</f>
        <v/>
      </c>
      <c r="P229" s="43" t="str">
        <f>IF(AND(E229='Povolené hodnoty'!$B$4,F229=10),H229+K229,"")</f>
        <v/>
      </c>
      <c r="Q229" s="45" t="str">
        <f>IF(AND(E229='Povolené hodnoty'!$B$4,F229=9),H229+K229,"")</f>
        <v/>
      </c>
      <c r="R229" s="43" t="str">
        <f>IF(AND(E229&lt;&gt;'Povolené hodnoty'!$B$4,F229=2),G229+J229,"")</f>
        <v/>
      </c>
      <c r="S229" s="44" t="str">
        <f>IF(AND(E229&lt;&gt;'Povolené hodnoty'!$B$4,F229=3),G229+J229,"")</f>
        <v/>
      </c>
      <c r="T229" s="44" t="str">
        <f>IF(AND(E229&lt;&gt;'Povolené hodnoty'!$B$4,F229=4),G229+J229,"")</f>
        <v/>
      </c>
      <c r="U229" s="44" t="str">
        <f>IF(AND(E229&lt;&gt;'Povolené hodnoty'!$B$4,F229="5a"),G229-H229+J229-K229,"")</f>
        <v/>
      </c>
      <c r="V229" s="44" t="str">
        <f>IF(AND(E229&lt;&gt;'Povolené hodnoty'!$B$4,F229="5b"),G229-H229+J229-K229,"")</f>
        <v/>
      </c>
      <c r="W229" s="44" t="str">
        <f>IF(AND(E229&lt;&gt;'Povolené hodnoty'!$B$4,F229=6),G229+J229,"")</f>
        <v/>
      </c>
      <c r="X229" s="45" t="str">
        <f>IF(AND(E229&lt;&gt;'Povolené hodnoty'!$B$4,F229=7),G229+J229,"")</f>
        <v/>
      </c>
      <c r="Y229" s="43" t="str">
        <f>IF(AND(E229&lt;&gt;'Povolené hodnoty'!$B$4,F229=10),H229+K229,"")</f>
        <v/>
      </c>
      <c r="Z229" s="44" t="str">
        <f>IF(AND(E229&lt;&gt;'Povolené hodnoty'!$B$4,F229=11),H229+K229,"")</f>
        <v/>
      </c>
      <c r="AA229" s="44" t="str">
        <f>IF(AND(E229&lt;&gt;'Povolené hodnoty'!$B$4,F229=12),H229+K229,"")</f>
        <v/>
      </c>
      <c r="AB229" s="45" t="str">
        <f>IF(AND(E229&lt;&gt;'Povolené hodnoty'!$B$4,F229=13),H229+K229,"")</f>
        <v/>
      </c>
      <c r="AD229" s="19" t="b">
        <f t="shared" si="24"/>
        <v>0</v>
      </c>
      <c r="AE229" s="19" t="b">
        <f t="shared" si="25"/>
        <v>0</v>
      </c>
      <c r="AF229" s="19" t="b">
        <f>AND(E229&lt;&gt;'Povolené hodnoty'!$B$6,OR(SUM(G229,J229)&lt;&gt;SUM(N229:O229,R229:X229),SUM(H229,K229)&lt;&gt;SUM(P229:Q229,Y229:AB229),COUNT(G229:H229,J229:K229)&lt;&gt;COUNT(N229:AB229)))</f>
        <v>0</v>
      </c>
      <c r="AG229" s="19" t="b">
        <f>AND(E229='Povolené hodnoty'!$B$6,$AG$5)</f>
        <v>0</v>
      </c>
    </row>
    <row r="230" spans="1:33" x14ac:dyDescent="0.2">
      <c r="A230" s="81">
        <f t="shared" si="26"/>
        <v>225</v>
      </c>
      <c r="B230" s="85"/>
      <c r="C230" s="86"/>
      <c r="D230" s="75"/>
      <c r="E230" s="76"/>
      <c r="F230" s="77"/>
      <c r="G230" s="78"/>
      <c r="H230" s="79"/>
      <c r="I230" s="45">
        <f t="shared" si="21"/>
        <v>3625</v>
      </c>
      <c r="J230" s="158"/>
      <c r="K230" s="159"/>
      <c r="L230" s="160">
        <f t="shared" si="22"/>
        <v>10884</v>
      </c>
      <c r="M230" s="46">
        <f t="shared" si="23"/>
        <v>225</v>
      </c>
      <c r="N230" s="43" t="str">
        <f>IF(AND(E230='Povolené hodnoty'!$B$4,F230=2),G230+J230,"")</f>
        <v/>
      </c>
      <c r="O230" s="45" t="str">
        <f>IF(AND(E230='Povolené hodnoty'!$B$4,F230=1),G230+J230,"")</f>
        <v/>
      </c>
      <c r="P230" s="43" t="str">
        <f>IF(AND(E230='Povolené hodnoty'!$B$4,F230=10),H230+K230,"")</f>
        <v/>
      </c>
      <c r="Q230" s="45" t="str">
        <f>IF(AND(E230='Povolené hodnoty'!$B$4,F230=9),H230+K230,"")</f>
        <v/>
      </c>
      <c r="R230" s="43" t="str">
        <f>IF(AND(E230&lt;&gt;'Povolené hodnoty'!$B$4,F230=2),G230+J230,"")</f>
        <v/>
      </c>
      <c r="S230" s="44" t="str">
        <f>IF(AND(E230&lt;&gt;'Povolené hodnoty'!$B$4,F230=3),G230+J230,"")</f>
        <v/>
      </c>
      <c r="T230" s="44" t="str">
        <f>IF(AND(E230&lt;&gt;'Povolené hodnoty'!$B$4,F230=4),G230+J230,"")</f>
        <v/>
      </c>
      <c r="U230" s="44" t="str">
        <f>IF(AND(E230&lt;&gt;'Povolené hodnoty'!$B$4,F230="5a"),G230-H230+J230-K230,"")</f>
        <v/>
      </c>
      <c r="V230" s="44" t="str">
        <f>IF(AND(E230&lt;&gt;'Povolené hodnoty'!$B$4,F230="5b"),G230-H230+J230-K230,"")</f>
        <v/>
      </c>
      <c r="W230" s="44" t="str">
        <f>IF(AND(E230&lt;&gt;'Povolené hodnoty'!$B$4,F230=6),G230+J230,"")</f>
        <v/>
      </c>
      <c r="X230" s="45" t="str">
        <f>IF(AND(E230&lt;&gt;'Povolené hodnoty'!$B$4,F230=7),G230+J230,"")</f>
        <v/>
      </c>
      <c r="Y230" s="43" t="str">
        <f>IF(AND(E230&lt;&gt;'Povolené hodnoty'!$B$4,F230=10),H230+K230,"")</f>
        <v/>
      </c>
      <c r="Z230" s="44" t="str">
        <f>IF(AND(E230&lt;&gt;'Povolené hodnoty'!$B$4,F230=11),H230+K230,"")</f>
        <v/>
      </c>
      <c r="AA230" s="44" t="str">
        <f>IF(AND(E230&lt;&gt;'Povolené hodnoty'!$B$4,F230=12),H230+K230,"")</f>
        <v/>
      </c>
      <c r="AB230" s="45" t="str">
        <f>IF(AND(E230&lt;&gt;'Povolené hodnoty'!$B$4,F230=13),H230+K230,"")</f>
        <v/>
      </c>
      <c r="AD230" s="19" t="b">
        <f t="shared" si="24"/>
        <v>0</v>
      </c>
      <c r="AE230" s="19" t="b">
        <f t="shared" si="25"/>
        <v>0</v>
      </c>
      <c r="AF230" s="19" t="b">
        <f>AND(E230&lt;&gt;'Povolené hodnoty'!$B$6,OR(SUM(G230,J230)&lt;&gt;SUM(N230:O230,R230:X230),SUM(H230,K230)&lt;&gt;SUM(P230:Q230,Y230:AB230),COUNT(G230:H230,J230:K230)&lt;&gt;COUNT(N230:AB230)))</f>
        <v>0</v>
      </c>
      <c r="AG230" s="19" t="b">
        <f>AND(E230='Povolené hodnoty'!$B$6,$AG$5)</f>
        <v>0</v>
      </c>
    </row>
    <row r="231" spans="1:33" x14ac:dyDescent="0.2">
      <c r="A231" s="81">
        <f t="shared" si="26"/>
        <v>226</v>
      </c>
      <c r="B231" s="85"/>
      <c r="C231" s="86"/>
      <c r="D231" s="75"/>
      <c r="E231" s="76"/>
      <c r="F231" s="77"/>
      <c r="G231" s="78"/>
      <c r="H231" s="79"/>
      <c r="I231" s="45">
        <f t="shared" si="21"/>
        <v>3625</v>
      </c>
      <c r="J231" s="158"/>
      <c r="K231" s="159"/>
      <c r="L231" s="160">
        <f t="shared" si="22"/>
        <v>10884</v>
      </c>
      <c r="M231" s="46">
        <f t="shared" si="23"/>
        <v>226</v>
      </c>
      <c r="N231" s="43" t="str">
        <f>IF(AND(E231='Povolené hodnoty'!$B$4,F231=2),G231+J231,"")</f>
        <v/>
      </c>
      <c r="O231" s="45" t="str">
        <f>IF(AND(E231='Povolené hodnoty'!$B$4,F231=1),G231+J231,"")</f>
        <v/>
      </c>
      <c r="P231" s="43" t="str">
        <f>IF(AND(E231='Povolené hodnoty'!$B$4,F231=10),H231+K231,"")</f>
        <v/>
      </c>
      <c r="Q231" s="45" t="str">
        <f>IF(AND(E231='Povolené hodnoty'!$B$4,F231=9),H231+K231,"")</f>
        <v/>
      </c>
      <c r="R231" s="43" t="str">
        <f>IF(AND(E231&lt;&gt;'Povolené hodnoty'!$B$4,F231=2),G231+J231,"")</f>
        <v/>
      </c>
      <c r="S231" s="44" t="str">
        <f>IF(AND(E231&lt;&gt;'Povolené hodnoty'!$B$4,F231=3),G231+J231,"")</f>
        <v/>
      </c>
      <c r="T231" s="44" t="str">
        <f>IF(AND(E231&lt;&gt;'Povolené hodnoty'!$B$4,F231=4),G231+J231,"")</f>
        <v/>
      </c>
      <c r="U231" s="44" t="str">
        <f>IF(AND(E231&lt;&gt;'Povolené hodnoty'!$B$4,F231="5a"),G231-H231+J231-K231,"")</f>
        <v/>
      </c>
      <c r="V231" s="44" t="str">
        <f>IF(AND(E231&lt;&gt;'Povolené hodnoty'!$B$4,F231="5b"),G231-H231+J231-K231,"")</f>
        <v/>
      </c>
      <c r="W231" s="44" t="str">
        <f>IF(AND(E231&lt;&gt;'Povolené hodnoty'!$B$4,F231=6),G231+J231,"")</f>
        <v/>
      </c>
      <c r="X231" s="45" t="str">
        <f>IF(AND(E231&lt;&gt;'Povolené hodnoty'!$B$4,F231=7),G231+J231,"")</f>
        <v/>
      </c>
      <c r="Y231" s="43" t="str">
        <f>IF(AND(E231&lt;&gt;'Povolené hodnoty'!$B$4,F231=10),H231+K231,"")</f>
        <v/>
      </c>
      <c r="Z231" s="44" t="str">
        <f>IF(AND(E231&lt;&gt;'Povolené hodnoty'!$B$4,F231=11),H231+K231,"")</f>
        <v/>
      </c>
      <c r="AA231" s="44" t="str">
        <f>IF(AND(E231&lt;&gt;'Povolené hodnoty'!$B$4,F231=12),H231+K231,"")</f>
        <v/>
      </c>
      <c r="AB231" s="45" t="str">
        <f>IF(AND(E231&lt;&gt;'Povolené hodnoty'!$B$4,F231=13),H231+K231,"")</f>
        <v/>
      </c>
      <c r="AD231" s="19" t="b">
        <f t="shared" si="24"/>
        <v>0</v>
      </c>
      <c r="AE231" s="19" t="b">
        <f t="shared" si="25"/>
        <v>0</v>
      </c>
      <c r="AF231" s="19" t="b">
        <f>AND(E231&lt;&gt;'Povolené hodnoty'!$B$6,OR(SUM(G231,J231)&lt;&gt;SUM(N231:O231,R231:X231),SUM(H231,K231)&lt;&gt;SUM(P231:Q231,Y231:AB231),COUNT(G231:H231,J231:K231)&lt;&gt;COUNT(N231:AB231)))</f>
        <v>0</v>
      </c>
      <c r="AG231" s="19" t="b">
        <f>AND(E231='Povolené hodnoty'!$B$6,$AG$5)</f>
        <v>0</v>
      </c>
    </row>
    <row r="232" spans="1:33" x14ac:dyDescent="0.2">
      <c r="A232" s="81">
        <f t="shared" si="26"/>
        <v>227</v>
      </c>
      <c r="B232" s="85"/>
      <c r="C232" s="86"/>
      <c r="D232" s="75"/>
      <c r="E232" s="76"/>
      <c r="F232" s="77"/>
      <c r="G232" s="78"/>
      <c r="H232" s="79"/>
      <c r="I232" s="45">
        <f t="shared" si="21"/>
        <v>3625</v>
      </c>
      <c r="J232" s="158"/>
      <c r="K232" s="159"/>
      <c r="L232" s="160">
        <f t="shared" si="22"/>
        <v>10884</v>
      </c>
      <c r="M232" s="46">
        <f t="shared" si="23"/>
        <v>227</v>
      </c>
      <c r="N232" s="43" t="str">
        <f>IF(AND(E232='Povolené hodnoty'!$B$4,F232=2),G232+J232,"")</f>
        <v/>
      </c>
      <c r="O232" s="45" t="str">
        <f>IF(AND(E232='Povolené hodnoty'!$B$4,F232=1),G232+J232,"")</f>
        <v/>
      </c>
      <c r="P232" s="43" t="str">
        <f>IF(AND(E232='Povolené hodnoty'!$B$4,F232=10),H232+K232,"")</f>
        <v/>
      </c>
      <c r="Q232" s="45" t="str">
        <f>IF(AND(E232='Povolené hodnoty'!$B$4,F232=9),H232+K232,"")</f>
        <v/>
      </c>
      <c r="R232" s="43" t="str">
        <f>IF(AND(E232&lt;&gt;'Povolené hodnoty'!$B$4,F232=2),G232+J232,"")</f>
        <v/>
      </c>
      <c r="S232" s="44" t="str">
        <f>IF(AND(E232&lt;&gt;'Povolené hodnoty'!$B$4,F232=3),G232+J232,"")</f>
        <v/>
      </c>
      <c r="T232" s="44" t="str">
        <f>IF(AND(E232&lt;&gt;'Povolené hodnoty'!$B$4,F232=4),G232+J232,"")</f>
        <v/>
      </c>
      <c r="U232" s="44" t="str">
        <f>IF(AND(E232&lt;&gt;'Povolené hodnoty'!$B$4,F232="5a"),G232-H232+J232-K232,"")</f>
        <v/>
      </c>
      <c r="V232" s="44" t="str">
        <f>IF(AND(E232&lt;&gt;'Povolené hodnoty'!$B$4,F232="5b"),G232-H232+J232-K232,"")</f>
        <v/>
      </c>
      <c r="W232" s="44" t="str">
        <f>IF(AND(E232&lt;&gt;'Povolené hodnoty'!$B$4,F232=6),G232+J232,"")</f>
        <v/>
      </c>
      <c r="X232" s="45" t="str">
        <f>IF(AND(E232&lt;&gt;'Povolené hodnoty'!$B$4,F232=7),G232+J232,"")</f>
        <v/>
      </c>
      <c r="Y232" s="43" t="str">
        <f>IF(AND(E232&lt;&gt;'Povolené hodnoty'!$B$4,F232=10),H232+K232,"")</f>
        <v/>
      </c>
      <c r="Z232" s="44" t="str">
        <f>IF(AND(E232&lt;&gt;'Povolené hodnoty'!$B$4,F232=11),H232+K232,"")</f>
        <v/>
      </c>
      <c r="AA232" s="44" t="str">
        <f>IF(AND(E232&lt;&gt;'Povolené hodnoty'!$B$4,F232=12),H232+K232,"")</f>
        <v/>
      </c>
      <c r="AB232" s="45" t="str">
        <f>IF(AND(E232&lt;&gt;'Povolené hodnoty'!$B$4,F232=13),H232+K232,"")</f>
        <v/>
      </c>
      <c r="AD232" s="19" t="b">
        <f t="shared" si="24"/>
        <v>0</v>
      </c>
      <c r="AE232" s="19" t="b">
        <f t="shared" si="25"/>
        <v>0</v>
      </c>
      <c r="AF232" s="19" t="b">
        <f>AND(E232&lt;&gt;'Povolené hodnoty'!$B$6,OR(SUM(G232,J232)&lt;&gt;SUM(N232:O232,R232:X232),SUM(H232,K232)&lt;&gt;SUM(P232:Q232,Y232:AB232),COUNT(G232:H232,J232:K232)&lt;&gt;COUNT(N232:AB232)))</f>
        <v>0</v>
      </c>
      <c r="AG232" s="19" t="b">
        <f>AND(E232='Povolené hodnoty'!$B$6,$AG$5)</f>
        <v>0</v>
      </c>
    </row>
    <row r="233" spans="1:33" x14ac:dyDescent="0.2">
      <c r="A233" s="81">
        <f t="shared" si="26"/>
        <v>228</v>
      </c>
      <c r="B233" s="85"/>
      <c r="C233" s="86"/>
      <c r="D233" s="75"/>
      <c r="E233" s="76"/>
      <c r="F233" s="77"/>
      <c r="G233" s="78"/>
      <c r="H233" s="79"/>
      <c r="I233" s="45">
        <f t="shared" si="21"/>
        <v>3625</v>
      </c>
      <c r="J233" s="158"/>
      <c r="K233" s="159"/>
      <c r="L233" s="160">
        <f t="shared" si="22"/>
        <v>10884</v>
      </c>
      <c r="M233" s="46">
        <f t="shared" si="23"/>
        <v>228</v>
      </c>
      <c r="N233" s="43" t="str">
        <f>IF(AND(E233='Povolené hodnoty'!$B$4,F233=2),G233+J233,"")</f>
        <v/>
      </c>
      <c r="O233" s="45" t="str">
        <f>IF(AND(E233='Povolené hodnoty'!$B$4,F233=1),G233+J233,"")</f>
        <v/>
      </c>
      <c r="P233" s="43" t="str">
        <f>IF(AND(E233='Povolené hodnoty'!$B$4,F233=10),H233+K233,"")</f>
        <v/>
      </c>
      <c r="Q233" s="45" t="str">
        <f>IF(AND(E233='Povolené hodnoty'!$B$4,F233=9),H233+K233,"")</f>
        <v/>
      </c>
      <c r="R233" s="43" t="str">
        <f>IF(AND(E233&lt;&gt;'Povolené hodnoty'!$B$4,F233=2),G233+J233,"")</f>
        <v/>
      </c>
      <c r="S233" s="44" t="str">
        <f>IF(AND(E233&lt;&gt;'Povolené hodnoty'!$B$4,F233=3),G233+J233,"")</f>
        <v/>
      </c>
      <c r="T233" s="44" t="str">
        <f>IF(AND(E233&lt;&gt;'Povolené hodnoty'!$B$4,F233=4),G233+J233,"")</f>
        <v/>
      </c>
      <c r="U233" s="44" t="str">
        <f>IF(AND(E233&lt;&gt;'Povolené hodnoty'!$B$4,F233="5a"),G233-H233+J233-K233,"")</f>
        <v/>
      </c>
      <c r="V233" s="44" t="str">
        <f>IF(AND(E233&lt;&gt;'Povolené hodnoty'!$B$4,F233="5b"),G233-H233+J233-K233,"")</f>
        <v/>
      </c>
      <c r="W233" s="44" t="str">
        <f>IF(AND(E233&lt;&gt;'Povolené hodnoty'!$B$4,F233=6),G233+J233,"")</f>
        <v/>
      </c>
      <c r="X233" s="45" t="str">
        <f>IF(AND(E233&lt;&gt;'Povolené hodnoty'!$B$4,F233=7),G233+J233,"")</f>
        <v/>
      </c>
      <c r="Y233" s="43" t="str">
        <f>IF(AND(E233&lt;&gt;'Povolené hodnoty'!$B$4,F233=10),H233+K233,"")</f>
        <v/>
      </c>
      <c r="Z233" s="44" t="str">
        <f>IF(AND(E233&lt;&gt;'Povolené hodnoty'!$B$4,F233=11),H233+K233,"")</f>
        <v/>
      </c>
      <c r="AA233" s="44" t="str">
        <f>IF(AND(E233&lt;&gt;'Povolené hodnoty'!$B$4,F233=12),H233+K233,"")</f>
        <v/>
      </c>
      <c r="AB233" s="45" t="str">
        <f>IF(AND(E233&lt;&gt;'Povolené hodnoty'!$B$4,F233=13),H233+K233,"")</f>
        <v/>
      </c>
      <c r="AD233" s="19" t="b">
        <f t="shared" si="24"/>
        <v>0</v>
      </c>
      <c r="AE233" s="19" t="b">
        <f t="shared" si="25"/>
        <v>0</v>
      </c>
      <c r="AF233" s="19" t="b">
        <f>AND(E233&lt;&gt;'Povolené hodnoty'!$B$6,OR(SUM(G233,J233)&lt;&gt;SUM(N233:O233,R233:X233),SUM(H233,K233)&lt;&gt;SUM(P233:Q233,Y233:AB233),COUNT(G233:H233,J233:K233)&lt;&gt;COUNT(N233:AB233)))</f>
        <v>0</v>
      </c>
      <c r="AG233" s="19" t="b">
        <f>AND(E233='Povolené hodnoty'!$B$6,$AG$5)</f>
        <v>0</v>
      </c>
    </row>
    <row r="234" spans="1:33" x14ac:dyDescent="0.2">
      <c r="A234" s="81">
        <f t="shared" si="26"/>
        <v>229</v>
      </c>
      <c r="B234" s="85"/>
      <c r="C234" s="86"/>
      <c r="D234" s="75"/>
      <c r="E234" s="76"/>
      <c r="F234" s="77"/>
      <c r="G234" s="78"/>
      <c r="H234" s="79"/>
      <c r="I234" s="45">
        <f t="shared" si="21"/>
        <v>3625</v>
      </c>
      <c r="J234" s="158"/>
      <c r="K234" s="159"/>
      <c r="L234" s="160">
        <f t="shared" si="22"/>
        <v>10884</v>
      </c>
      <c r="M234" s="46">
        <f t="shared" si="23"/>
        <v>229</v>
      </c>
      <c r="N234" s="43" t="str">
        <f>IF(AND(E234='Povolené hodnoty'!$B$4,F234=2),G234+J234,"")</f>
        <v/>
      </c>
      <c r="O234" s="45" t="str">
        <f>IF(AND(E234='Povolené hodnoty'!$B$4,F234=1),G234+J234,"")</f>
        <v/>
      </c>
      <c r="P234" s="43" t="str">
        <f>IF(AND(E234='Povolené hodnoty'!$B$4,F234=10),H234+K234,"")</f>
        <v/>
      </c>
      <c r="Q234" s="45" t="str">
        <f>IF(AND(E234='Povolené hodnoty'!$B$4,F234=9),H234+K234,"")</f>
        <v/>
      </c>
      <c r="R234" s="43" t="str">
        <f>IF(AND(E234&lt;&gt;'Povolené hodnoty'!$B$4,F234=2),G234+J234,"")</f>
        <v/>
      </c>
      <c r="S234" s="44" t="str">
        <f>IF(AND(E234&lt;&gt;'Povolené hodnoty'!$B$4,F234=3),G234+J234,"")</f>
        <v/>
      </c>
      <c r="T234" s="44" t="str">
        <f>IF(AND(E234&lt;&gt;'Povolené hodnoty'!$B$4,F234=4),G234+J234,"")</f>
        <v/>
      </c>
      <c r="U234" s="44" t="str">
        <f>IF(AND(E234&lt;&gt;'Povolené hodnoty'!$B$4,F234="5a"),G234-H234+J234-K234,"")</f>
        <v/>
      </c>
      <c r="V234" s="44" t="str">
        <f>IF(AND(E234&lt;&gt;'Povolené hodnoty'!$B$4,F234="5b"),G234-H234+J234-K234,"")</f>
        <v/>
      </c>
      <c r="W234" s="44" t="str">
        <f>IF(AND(E234&lt;&gt;'Povolené hodnoty'!$B$4,F234=6),G234+J234,"")</f>
        <v/>
      </c>
      <c r="X234" s="45" t="str">
        <f>IF(AND(E234&lt;&gt;'Povolené hodnoty'!$B$4,F234=7),G234+J234,"")</f>
        <v/>
      </c>
      <c r="Y234" s="43" t="str">
        <f>IF(AND(E234&lt;&gt;'Povolené hodnoty'!$B$4,F234=10),H234+K234,"")</f>
        <v/>
      </c>
      <c r="Z234" s="44" t="str">
        <f>IF(AND(E234&lt;&gt;'Povolené hodnoty'!$B$4,F234=11),H234+K234,"")</f>
        <v/>
      </c>
      <c r="AA234" s="44" t="str">
        <f>IF(AND(E234&lt;&gt;'Povolené hodnoty'!$B$4,F234=12),H234+K234,"")</f>
        <v/>
      </c>
      <c r="AB234" s="45" t="str">
        <f>IF(AND(E234&lt;&gt;'Povolené hodnoty'!$B$4,F234=13),H234+K234,"")</f>
        <v/>
      </c>
      <c r="AD234" s="19" t="b">
        <f t="shared" si="24"/>
        <v>0</v>
      </c>
      <c r="AE234" s="19" t="b">
        <f t="shared" si="25"/>
        <v>0</v>
      </c>
      <c r="AF234" s="19" t="b">
        <f>AND(E234&lt;&gt;'Povolené hodnoty'!$B$6,OR(SUM(G234,J234)&lt;&gt;SUM(N234:O234,R234:X234),SUM(H234,K234)&lt;&gt;SUM(P234:Q234,Y234:AB234),COUNT(G234:H234,J234:K234)&lt;&gt;COUNT(N234:AB234)))</f>
        <v>0</v>
      </c>
      <c r="AG234" s="19" t="b">
        <f>AND(E234='Povolené hodnoty'!$B$6,$AG$5)</f>
        <v>0</v>
      </c>
    </row>
    <row r="235" spans="1:33" x14ac:dyDescent="0.2">
      <c r="A235" s="81">
        <f t="shared" si="26"/>
        <v>230</v>
      </c>
      <c r="B235" s="85"/>
      <c r="C235" s="86"/>
      <c r="D235" s="75"/>
      <c r="E235" s="76"/>
      <c r="F235" s="77"/>
      <c r="G235" s="78"/>
      <c r="H235" s="79"/>
      <c r="I235" s="45">
        <f t="shared" si="21"/>
        <v>3625</v>
      </c>
      <c r="J235" s="158"/>
      <c r="K235" s="159"/>
      <c r="L235" s="160">
        <f t="shared" si="22"/>
        <v>10884</v>
      </c>
      <c r="M235" s="46">
        <f t="shared" si="23"/>
        <v>230</v>
      </c>
      <c r="N235" s="43" t="str">
        <f>IF(AND(E235='Povolené hodnoty'!$B$4,F235=2),G235+J235,"")</f>
        <v/>
      </c>
      <c r="O235" s="45" t="str">
        <f>IF(AND(E235='Povolené hodnoty'!$B$4,F235=1),G235+J235,"")</f>
        <v/>
      </c>
      <c r="P235" s="43" t="str">
        <f>IF(AND(E235='Povolené hodnoty'!$B$4,F235=10),H235+K235,"")</f>
        <v/>
      </c>
      <c r="Q235" s="45" t="str">
        <f>IF(AND(E235='Povolené hodnoty'!$B$4,F235=9),H235+K235,"")</f>
        <v/>
      </c>
      <c r="R235" s="43" t="str">
        <f>IF(AND(E235&lt;&gt;'Povolené hodnoty'!$B$4,F235=2),G235+J235,"")</f>
        <v/>
      </c>
      <c r="S235" s="44" t="str">
        <f>IF(AND(E235&lt;&gt;'Povolené hodnoty'!$B$4,F235=3),G235+J235,"")</f>
        <v/>
      </c>
      <c r="T235" s="44" t="str">
        <f>IF(AND(E235&lt;&gt;'Povolené hodnoty'!$B$4,F235=4),G235+J235,"")</f>
        <v/>
      </c>
      <c r="U235" s="44" t="str">
        <f>IF(AND(E235&lt;&gt;'Povolené hodnoty'!$B$4,F235="5a"),G235-H235+J235-K235,"")</f>
        <v/>
      </c>
      <c r="V235" s="44" t="str">
        <f>IF(AND(E235&lt;&gt;'Povolené hodnoty'!$B$4,F235="5b"),G235-H235+J235-K235,"")</f>
        <v/>
      </c>
      <c r="W235" s="44" t="str">
        <f>IF(AND(E235&lt;&gt;'Povolené hodnoty'!$B$4,F235=6),G235+J235,"")</f>
        <v/>
      </c>
      <c r="X235" s="45" t="str">
        <f>IF(AND(E235&lt;&gt;'Povolené hodnoty'!$B$4,F235=7),G235+J235,"")</f>
        <v/>
      </c>
      <c r="Y235" s="43" t="str">
        <f>IF(AND(E235&lt;&gt;'Povolené hodnoty'!$B$4,F235=10),H235+K235,"")</f>
        <v/>
      </c>
      <c r="Z235" s="44" t="str">
        <f>IF(AND(E235&lt;&gt;'Povolené hodnoty'!$B$4,F235=11),H235+K235,"")</f>
        <v/>
      </c>
      <c r="AA235" s="44" t="str">
        <f>IF(AND(E235&lt;&gt;'Povolené hodnoty'!$B$4,F235=12),H235+K235,"")</f>
        <v/>
      </c>
      <c r="AB235" s="45" t="str">
        <f>IF(AND(E235&lt;&gt;'Povolené hodnoty'!$B$4,F235=13),H235+K235,"")</f>
        <v/>
      </c>
      <c r="AD235" s="19" t="b">
        <f t="shared" si="24"/>
        <v>0</v>
      </c>
      <c r="AE235" s="19" t="b">
        <f t="shared" si="25"/>
        <v>0</v>
      </c>
      <c r="AF235" s="19" t="b">
        <f>AND(E235&lt;&gt;'Povolené hodnoty'!$B$6,OR(SUM(G235,J235)&lt;&gt;SUM(N235:O235,R235:X235),SUM(H235,K235)&lt;&gt;SUM(P235:Q235,Y235:AB235),COUNT(G235:H235,J235:K235)&lt;&gt;COUNT(N235:AB235)))</f>
        <v>0</v>
      </c>
      <c r="AG235" s="19" t="b">
        <f>AND(E235='Povolené hodnoty'!$B$6,$AG$5)</f>
        <v>0</v>
      </c>
    </row>
    <row r="236" spans="1:33" x14ac:dyDescent="0.2">
      <c r="A236" s="81">
        <f t="shared" si="26"/>
        <v>231</v>
      </c>
      <c r="B236" s="85"/>
      <c r="C236" s="86"/>
      <c r="D236" s="75"/>
      <c r="E236" s="76"/>
      <c r="F236" s="77"/>
      <c r="G236" s="78"/>
      <c r="H236" s="79"/>
      <c r="I236" s="45">
        <f t="shared" si="21"/>
        <v>3625</v>
      </c>
      <c r="J236" s="158"/>
      <c r="K236" s="159"/>
      <c r="L236" s="160">
        <f t="shared" si="22"/>
        <v>10884</v>
      </c>
      <c r="M236" s="46">
        <f t="shared" si="23"/>
        <v>231</v>
      </c>
      <c r="N236" s="43" t="str">
        <f>IF(AND(E236='Povolené hodnoty'!$B$4,F236=2),G236+J236,"")</f>
        <v/>
      </c>
      <c r="O236" s="45" t="str">
        <f>IF(AND(E236='Povolené hodnoty'!$B$4,F236=1),G236+J236,"")</f>
        <v/>
      </c>
      <c r="P236" s="43" t="str">
        <f>IF(AND(E236='Povolené hodnoty'!$B$4,F236=10),H236+K236,"")</f>
        <v/>
      </c>
      <c r="Q236" s="45" t="str">
        <f>IF(AND(E236='Povolené hodnoty'!$B$4,F236=9),H236+K236,"")</f>
        <v/>
      </c>
      <c r="R236" s="43" t="str">
        <f>IF(AND(E236&lt;&gt;'Povolené hodnoty'!$B$4,F236=2),G236+J236,"")</f>
        <v/>
      </c>
      <c r="S236" s="44" t="str">
        <f>IF(AND(E236&lt;&gt;'Povolené hodnoty'!$B$4,F236=3),G236+J236,"")</f>
        <v/>
      </c>
      <c r="T236" s="44" t="str">
        <f>IF(AND(E236&lt;&gt;'Povolené hodnoty'!$B$4,F236=4),G236+J236,"")</f>
        <v/>
      </c>
      <c r="U236" s="44" t="str">
        <f>IF(AND(E236&lt;&gt;'Povolené hodnoty'!$B$4,F236="5a"),G236-H236+J236-K236,"")</f>
        <v/>
      </c>
      <c r="V236" s="44" t="str">
        <f>IF(AND(E236&lt;&gt;'Povolené hodnoty'!$B$4,F236="5b"),G236-H236+J236-K236,"")</f>
        <v/>
      </c>
      <c r="W236" s="44" t="str">
        <f>IF(AND(E236&lt;&gt;'Povolené hodnoty'!$B$4,F236=6),G236+J236,"")</f>
        <v/>
      </c>
      <c r="X236" s="45" t="str">
        <f>IF(AND(E236&lt;&gt;'Povolené hodnoty'!$B$4,F236=7),G236+J236,"")</f>
        <v/>
      </c>
      <c r="Y236" s="43" t="str">
        <f>IF(AND(E236&lt;&gt;'Povolené hodnoty'!$B$4,F236=10),H236+K236,"")</f>
        <v/>
      </c>
      <c r="Z236" s="44" t="str">
        <f>IF(AND(E236&lt;&gt;'Povolené hodnoty'!$B$4,F236=11),H236+K236,"")</f>
        <v/>
      </c>
      <c r="AA236" s="44" t="str">
        <f>IF(AND(E236&lt;&gt;'Povolené hodnoty'!$B$4,F236=12),H236+K236,"")</f>
        <v/>
      </c>
      <c r="AB236" s="45" t="str">
        <f>IF(AND(E236&lt;&gt;'Povolené hodnoty'!$B$4,F236=13),H236+K236,"")</f>
        <v/>
      </c>
      <c r="AD236" s="19" t="b">
        <f t="shared" si="24"/>
        <v>0</v>
      </c>
      <c r="AE236" s="19" t="b">
        <f t="shared" si="25"/>
        <v>0</v>
      </c>
      <c r="AF236" s="19" t="b">
        <f>AND(E236&lt;&gt;'Povolené hodnoty'!$B$6,OR(SUM(G236,J236)&lt;&gt;SUM(N236:O236,R236:X236),SUM(H236,K236)&lt;&gt;SUM(P236:Q236,Y236:AB236),COUNT(G236:H236,J236:K236)&lt;&gt;COUNT(N236:AB236)))</f>
        <v>0</v>
      </c>
      <c r="AG236" s="19" t="b">
        <f>AND(E236='Povolené hodnoty'!$B$6,$AG$5)</f>
        <v>0</v>
      </c>
    </row>
    <row r="237" spans="1:33" x14ac:dyDescent="0.2">
      <c r="A237" s="81">
        <f t="shared" si="26"/>
        <v>232</v>
      </c>
      <c r="B237" s="85"/>
      <c r="C237" s="86"/>
      <c r="D237" s="75"/>
      <c r="E237" s="76"/>
      <c r="F237" s="77"/>
      <c r="G237" s="78"/>
      <c r="H237" s="79"/>
      <c r="I237" s="45">
        <f t="shared" ref="I237:I300" si="27">I236+G237-H237</f>
        <v>3625</v>
      </c>
      <c r="J237" s="158"/>
      <c r="K237" s="159"/>
      <c r="L237" s="160">
        <f t="shared" ref="L237:L300" si="28">L236+J237-K237</f>
        <v>10884</v>
      </c>
      <c r="M237" s="46">
        <f t="shared" ref="M237:M300" si="29">A237</f>
        <v>232</v>
      </c>
      <c r="N237" s="43" t="str">
        <f>IF(AND(E237='Povolené hodnoty'!$B$4,F237=2),G237+J237,"")</f>
        <v/>
      </c>
      <c r="O237" s="45" t="str">
        <f>IF(AND(E237='Povolené hodnoty'!$B$4,F237=1),G237+J237,"")</f>
        <v/>
      </c>
      <c r="P237" s="43" t="str">
        <f>IF(AND(E237='Povolené hodnoty'!$B$4,F237=10),H237+K237,"")</f>
        <v/>
      </c>
      <c r="Q237" s="45" t="str">
        <f>IF(AND(E237='Povolené hodnoty'!$B$4,F237=9),H237+K237,"")</f>
        <v/>
      </c>
      <c r="R237" s="43" t="str">
        <f>IF(AND(E237&lt;&gt;'Povolené hodnoty'!$B$4,F237=2),G237+J237,"")</f>
        <v/>
      </c>
      <c r="S237" s="44" t="str">
        <f>IF(AND(E237&lt;&gt;'Povolené hodnoty'!$B$4,F237=3),G237+J237,"")</f>
        <v/>
      </c>
      <c r="T237" s="44" t="str">
        <f>IF(AND(E237&lt;&gt;'Povolené hodnoty'!$B$4,F237=4),G237+J237,"")</f>
        <v/>
      </c>
      <c r="U237" s="44" t="str">
        <f>IF(AND(E237&lt;&gt;'Povolené hodnoty'!$B$4,F237="5a"),G237-H237+J237-K237,"")</f>
        <v/>
      </c>
      <c r="V237" s="44" t="str">
        <f>IF(AND(E237&lt;&gt;'Povolené hodnoty'!$B$4,F237="5b"),G237-H237+J237-K237,"")</f>
        <v/>
      </c>
      <c r="W237" s="44" t="str">
        <f>IF(AND(E237&lt;&gt;'Povolené hodnoty'!$B$4,F237=6),G237+J237,"")</f>
        <v/>
      </c>
      <c r="X237" s="45" t="str">
        <f>IF(AND(E237&lt;&gt;'Povolené hodnoty'!$B$4,F237=7),G237+J237,"")</f>
        <v/>
      </c>
      <c r="Y237" s="43" t="str">
        <f>IF(AND(E237&lt;&gt;'Povolené hodnoty'!$B$4,F237=10),H237+K237,"")</f>
        <v/>
      </c>
      <c r="Z237" s="44" t="str">
        <f>IF(AND(E237&lt;&gt;'Povolené hodnoty'!$B$4,F237=11),H237+K237,"")</f>
        <v/>
      </c>
      <c r="AA237" s="44" t="str">
        <f>IF(AND(E237&lt;&gt;'Povolené hodnoty'!$B$4,F237=12),H237+K237,"")</f>
        <v/>
      </c>
      <c r="AB237" s="45" t="str">
        <f>IF(AND(E237&lt;&gt;'Povolené hodnoty'!$B$4,F237=13),H237+K237,"")</f>
        <v/>
      </c>
      <c r="AD237" s="19" t="b">
        <f t="shared" ref="AD237:AD300" si="30">OR(AE237:AG237)</f>
        <v>0</v>
      </c>
      <c r="AE237" s="19" t="b">
        <f t="shared" ref="AE237:AE300" si="31">COUNT(G237:H237,J237:K237)&gt;1</f>
        <v>0</v>
      </c>
      <c r="AF237" s="19" t="b">
        <f>AND(E237&lt;&gt;'Povolené hodnoty'!$B$6,OR(SUM(G237,J237)&lt;&gt;SUM(N237:O237,R237:X237),SUM(H237,K237)&lt;&gt;SUM(P237:Q237,Y237:AB237),COUNT(G237:H237,J237:K237)&lt;&gt;COUNT(N237:AB237)))</f>
        <v>0</v>
      </c>
      <c r="AG237" s="19" t="b">
        <f>AND(E237='Povolené hodnoty'!$B$6,$AG$5)</f>
        <v>0</v>
      </c>
    </row>
    <row r="238" spans="1:33" x14ac:dyDescent="0.2">
      <c r="A238" s="81">
        <f t="shared" si="26"/>
        <v>233</v>
      </c>
      <c r="B238" s="85"/>
      <c r="C238" s="86"/>
      <c r="D238" s="75"/>
      <c r="E238" s="76"/>
      <c r="F238" s="77"/>
      <c r="G238" s="78"/>
      <c r="H238" s="79"/>
      <c r="I238" s="45">
        <f t="shared" si="27"/>
        <v>3625</v>
      </c>
      <c r="J238" s="158"/>
      <c r="K238" s="159"/>
      <c r="L238" s="160">
        <f t="shared" si="28"/>
        <v>10884</v>
      </c>
      <c r="M238" s="46">
        <f t="shared" si="29"/>
        <v>233</v>
      </c>
      <c r="N238" s="43" t="str">
        <f>IF(AND(E238='Povolené hodnoty'!$B$4,F238=2),G238+J238,"")</f>
        <v/>
      </c>
      <c r="O238" s="45" t="str">
        <f>IF(AND(E238='Povolené hodnoty'!$B$4,F238=1),G238+J238,"")</f>
        <v/>
      </c>
      <c r="P238" s="43" t="str">
        <f>IF(AND(E238='Povolené hodnoty'!$B$4,F238=10),H238+K238,"")</f>
        <v/>
      </c>
      <c r="Q238" s="45" t="str">
        <f>IF(AND(E238='Povolené hodnoty'!$B$4,F238=9),H238+K238,"")</f>
        <v/>
      </c>
      <c r="R238" s="43" t="str">
        <f>IF(AND(E238&lt;&gt;'Povolené hodnoty'!$B$4,F238=2),G238+J238,"")</f>
        <v/>
      </c>
      <c r="S238" s="44" t="str">
        <f>IF(AND(E238&lt;&gt;'Povolené hodnoty'!$B$4,F238=3),G238+J238,"")</f>
        <v/>
      </c>
      <c r="T238" s="44" t="str">
        <f>IF(AND(E238&lt;&gt;'Povolené hodnoty'!$B$4,F238=4),G238+J238,"")</f>
        <v/>
      </c>
      <c r="U238" s="44" t="str">
        <f>IF(AND(E238&lt;&gt;'Povolené hodnoty'!$B$4,F238="5a"),G238-H238+J238-K238,"")</f>
        <v/>
      </c>
      <c r="V238" s="44" t="str">
        <f>IF(AND(E238&lt;&gt;'Povolené hodnoty'!$B$4,F238="5b"),G238-H238+J238-K238,"")</f>
        <v/>
      </c>
      <c r="W238" s="44" t="str">
        <f>IF(AND(E238&lt;&gt;'Povolené hodnoty'!$B$4,F238=6),G238+J238,"")</f>
        <v/>
      </c>
      <c r="X238" s="45" t="str">
        <f>IF(AND(E238&lt;&gt;'Povolené hodnoty'!$B$4,F238=7),G238+J238,"")</f>
        <v/>
      </c>
      <c r="Y238" s="43" t="str">
        <f>IF(AND(E238&lt;&gt;'Povolené hodnoty'!$B$4,F238=10),H238+K238,"")</f>
        <v/>
      </c>
      <c r="Z238" s="44" t="str">
        <f>IF(AND(E238&lt;&gt;'Povolené hodnoty'!$B$4,F238=11),H238+K238,"")</f>
        <v/>
      </c>
      <c r="AA238" s="44" t="str">
        <f>IF(AND(E238&lt;&gt;'Povolené hodnoty'!$B$4,F238=12),H238+K238,"")</f>
        <v/>
      </c>
      <c r="AB238" s="45" t="str">
        <f>IF(AND(E238&lt;&gt;'Povolené hodnoty'!$B$4,F238=13),H238+K238,"")</f>
        <v/>
      </c>
      <c r="AD238" s="19" t="b">
        <f t="shared" si="30"/>
        <v>0</v>
      </c>
      <c r="AE238" s="19" t="b">
        <f t="shared" si="31"/>
        <v>0</v>
      </c>
      <c r="AF238" s="19" t="b">
        <f>AND(E238&lt;&gt;'Povolené hodnoty'!$B$6,OR(SUM(G238,J238)&lt;&gt;SUM(N238:O238,R238:X238),SUM(H238,K238)&lt;&gt;SUM(P238:Q238,Y238:AB238),COUNT(G238:H238,J238:K238)&lt;&gt;COUNT(N238:AB238)))</f>
        <v>0</v>
      </c>
      <c r="AG238" s="19" t="b">
        <f>AND(E238='Povolené hodnoty'!$B$6,$AG$5)</f>
        <v>0</v>
      </c>
    </row>
    <row r="239" spans="1:33" x14ac:dyDescent="0.2">
      <c r="A239" s="81">
        <f t="shared" si="26"/>
        <v>234</v>
      </c>
      <c r="B239" s="85"/>
      <c r="C239" s="86"/>
      <c r="D239" s="75"/>
      <c r="E239" s="76"/>
      <c r="F239" s="77"/>
      <c r="G239" s="78"/>
      <c r="H239" s="79"/>
      <c r="I239" s="45">
        <f t="shared" si="27"/>
        <v>3625</v>
      </c>
      <c r="J239" s="158"/>
      <c r="K239" s="159"/>
      <c r="L239" s="160">
        <f t="shared" si="28"/>
        <v>10884</v>
      </c>
      <c r="M239" s="46">
        <f t="shared" si="29"/>
        <v>234</v>
      </c>
      <c r="N239" s="43" t="str">
        <f>IF(AND(E239='Povolené hodnoty'!$B$4,F239=2),G239+J239,"")</f>
        <v/>
      </c>
      <c r="O239" s="45" t="str">
        <f>IF(AND(E239='Povolené hodnoty'!$B$4,F239=1),G239+J239,"")</f>
        <v/>
      </c>
      <c r="P239" s="43" t="str">
        <f>IF(AND(E239='Povolené hodnoty'!$B$4,F239=10),H239+K239,"")</f>
        <v/>
      </c>
      <c r="Q239" s="45" t="str">
        <f>IF(AND(E239='Povolené hodnoty'!$B$4,F239=9),H239+K239,"")</f>
        <v/>
      </c>
      <c r="R239" s="43" t="str">
        <f>IF(AND(E239&lt;&gt;'Povolené hodnoty'!$B$4,F239=2),G239+J239,"")</f>
        <v/>
      </c>
      <c r="S239" s="44" t="str">
        <f>IF(AND(E239&lt;&gt;'Povolené hodnoty'!$B$4,F239=3),G239+J239,"")</f>
        <v/>
      </c>
      <c r="T239" s="44" t="str">
        <f>IF(AND(E239&lt;&gt;'Povolené hodnoty'!$B$4,F239=4),G239+J239,"")</f>
        <v/>
      </c>
      <c r="U239" s="44" t="str">
        <f>IF(AND(E239&lt;&gt;'Povolené hodnoty'!$B$4,F239="5a"),G239-H239+J239-K239,"")</f>
        <v/>
      </c>
      <c r="V239" s="44" t="str">
        <f>IF(AND(E239&lt;&gt;'Povolené hodnoty'!$B$4,F239="5b"),G239-H239+J239-K239,"")</f>
        <v/>
      </c>
      <c r="W239" s="44" t="str">
        <f>IF(AND(E239&lt;&gt;'Povolené hodnoty'!$B$4,F239=6),G239+J239,"")</f>
        <v/>
      </c>
      <c r="X239" s="45" t="str">
        <f>IF(AND(E239&lt;&gt;'Povolené hodnoty'!$B$4,F239=7),G239+J239,"")</f>
        <v/>
      </c>
      <c r="Y239" s="43" t="str">
        <f>IF(AND(E239&lt;&gt;'Povolené hodnoty'!$B$4,F239=10),H239+K239,"")</f>
        <v/>
      </c>
      <c r="Z239" s="44" t="str">
        <f>IF(AND(E239&lt;&gt;'Povolené hodnoty'!$B$4,F239=11),H239+K239,"")</f>
        <v/>
      </c>
      <c r="AA239" s="44" t="str">
        <f>IF(AND(E239&lt;&gt;'Povolené hodnoty'!$B$4,F239=12),H239+K239,"")</f>
        <v/>
      </c>
      <c r="AB239" s="45" t="str">
        <f>IF(AND(E239&lt;&gt;'Povolené hodnoty'!$B$4,F239=13),H239+K239,"")</f>
        <v/>
      </c>
      <c r="AD239" s="19" t="b">
        <f t="shared" si="30"/>
        <v>0</v>
      </c>
      <c r="AE239" s="19" t="b">
        <f t="shared" si="31"/>
        <v>0</v>
      </c>
      <c r="AF239" s="19" t="b">
        <f>AND(E239&lt;&gt;'Povolené hodnoty'!$B$6,OR(SUM(G239,J239)&lt;&gt;SUM(N239:O239,R239:X239),SUM(H239,K239)&lt;&gt;SUM(P239:Q239,Y239:AB239),COUNT(G239:H239,J239:K239)&lt;&gt;COUNT(N239:AB239)))</f>
        <v>0</v>
      </c>
      <c r="AG239" s="19" t="b">
        <f>AND(E239='Povolené hodnoty'!$B$6,$AG$5)</f>
        <v>0</v>
      </c>
    </row>
    <row r="240" spans="1:33" x14ac:dyDescent="0.2">
      <c r="A240" s="81">
        <f t="shared" si="26"/>
        <v>235</v>
      </c>
      <c r="B240" s="85"/>
      <c r="C240" s="86"/>
      <c r="D240" s="75"/>
      <c r="E240" s="76"/>
      <c r="F240" s="77"/>
      <c r="G240" s="78"/>
      <c r="H240" s="79"/>
      <c r="I240" s="45">
        <f t="shared" si="27"/>
        <v>3625</v>
      </c>
      <c r="J240" s="158"/>
      <c r="K240" s="159"/>
      <c r="L240" s="160">
        <f t="shared" si="28"/>
        <v>10884</v>
      </c>
      <c r="M240" s="46">
        <f t="shared" si="29"/>
        <v>235</v>
      </c>
      <c r="N240" s="43" t="str">
        <f>IF(AND(E240='Povolené hodnoty'!$B$4,F240=2),G240+J240,"")</f>
        <v/>
      </c>
      <c r="O240" s="45" t="str">
        <f>IF(AND(E240='Povolené hodnoty'!$B$4,F240=1),G240+J240,"")</f>
        <v/>
      </c>
      <c r="P240" s="43" t="str">
        <f>IF(AND(E240='Povolené hodnoty'!$B$4,F240=10),H240+K240,"")</f>
        <v/>
      </c>
      <c r="Q240" s="45" t="str">
        <f>IF(AND(E240='Povolené hodnoty'!$B$4,F240=9),H240+K240,"")</f>
        <v/>
      </c>
      <c r="R240" s="43" t="str">
        <f>IF(AND(E240&lt;&gt;'Povolené hodnoty'!$B$4,F240=2),G240+J240,"")</f>
        <v/>
      </c>
      <c r="S240" s="44" t="str">
        <f>IF(AND(E240&lt;&gt;'Povolené hodnoty'!$B$4,F240=3),G240+J240,"")</f>
        <v/>
      </c>
      <c r="T240" s="44" t="str">
        <f>IF(AND(E240&lt;&gt;'Povolené hodnoty'!$B$4,F240=4),G240+J240,"")</f>
        <v/>
      </c>
      <c r="U240" s="44" t="str">
        <f>IF(AND(E240&lt;&gt;'Povolené hodnoty'!$B$4,F240="5a"),G240-H240+J240-K240,"")</f>
        <v/>
      </c>
      <c r="V240" s="44" t="str">
        <f>IF(AND(E240&lt;&gt;'Povolené hodnoty'!$B$4,F240="5b"),G240-H240+J240-K240,"")</f>
        <v/>
      </c>
      <c r="W240" s="44" t="str">
        <f>IF(AND(E240&lt;&gt;'Povolené hodnoty'!$B$4,F240=6),G240+J240,"")</f>
        <v/>
      </c>
      <c r="X240" s="45" t="str">
        <f>IF(AND(E240&lt;&gt;'Povolené hodnoty'!$B$4,F240=7),G240+J240,"")</f>
        <v/>
      </c>
      <c r="Y240" s="43" t="str">
        <f>IF(AND(E240&lt;&gt;'Povolené hodnoty'!$B$4,F240=10),H240+K240,"")</f>
        <v/>
      </c>
      <c r="Z240" s="44" t="str">
        <f>IF(AND(E240&lt;&gt;'Povolené hodnoty'!$B$4,F240=11),H240+K240,"")</f>
        <v/>
      </c>
      <c r="AA240" s="44" t="str">
        <f>IF(AND(E240&lt;&gt;'Povolené hodnoty'!$B$4,F240=12),H240+K240,"")</f>
        <v/>
      </c>
      <c r="AB240" s="45" t="str">
        <f>IF(AND(E240&lt;&gt;'Povolené hodnoty'!$B$4,F240=13),H240+K240,"")</f>
        <v/>
      </c>
      <c r="AD240" s="19" t="b">
        <f t="shared" si="30"/>
        <v>0</v>
      </c>
      <c r="AE240" s="19" t="b">
        <f t="shared" si="31"/>
        <v>0</v>
      </c>
      <c r="AF240" s="19" t="b">
        <f>AND(E240&lt;&gt;'Povolené hodnoty'!$B$6,OR(SUM(G240,J240)&lt;&gt;SUM(N240:O240,R240:X240),SUM(H240,K240)&lt;&gt;SUM(P240:Q240,Y240:AB240),COUNT(G240:H240,J240:K240)&lt;&gt;COUNT(N240:AB240)))</f>
        <v>0</v>
      </c>
      <c r="AG240" s="19" t="b">
        <f>AND(E240='Povolené hodnoty'!$B$6,$AG$5)</f>
        <v>0</v>
      </c>
    </row>
    <row r="241" spans="1:33" x14ac:dyDescent="0.2">
      <c r="A241" s="81">
        <f t="shared" si="26"/>
        <v>236</v>
      </c>
      <c r="B241" s="85"/>
      <c r="C241" s="86"/>
      <c r="D241" s="75"/>
      <c r="E241" s="76"/>
      <c r="F241" s="77"/>
      <c r="G241" s="78"/>
      <c r="H241" s="79"/>
      <c r="I241" s="45">
        <f t="shared" si="27"/>
        <v>3625</v>
      </c>
      <c r="J241" s="158"/>
      <c r="K241" s="159"/>
      <c r="L241" s="160">
        <f t="shared" si="28"/>
        <v>10884</v>
      </c>
      <c r="M241" s="46">
        <f t="shared" si="29"/>
        <v>236</v>
      </c>
      <c r="N241" s="43" t="str">
        <f>IF(AND(E241='Povolené hodnoty'!$B$4,F241=2),G241+J241,"")</f>
        <v/>
      </c>
      <c r="O241" s="45" t="str">
        <f>IF(AND(E241='Povolené hodnoty'!$B$4,F241=1),G241+J241,"")</f>
        <v/>
      </c>
      <c r="P241" s="43" t="str">
        <f>IF(AND(E241='Povolené hodnoty'!$B$4,F241=10),H241+K241,"")</f>
        <v/>
      </c>
      <c r="Q241" s="45" t="str">
        <f>IF(AND(E241='Povolené hodnoty'!$B$4,F241=9),H241+K241,"")</f>
        <v/>
      </c>
      <c r="R241" s="43" t="str">
        <f>IF(AND(E241&lt;&gt;'Povolené hodnoty'!$B$4,F241=2),G241+J241,"")</f>
        <v/>
      </c>
      <c r="S241" s="44" t="str">
        <f>IF(AND(E241&lt;&gt;'Povolené hodnoty'!$B$4,F241=3),G241+J241,"")</f>
        <v/>
      </c>
      <c r="T241" s="44" t="str">
        <f>IF(AND(E241&lt;&gt;'Povolené hodnoty'!$B$4,F241=4),G241+J241,"")</f>
        <v/>
      </c>
      <c r="U241" s="44" t="str">
        <f>IF(AND(E241&lt;&gt;'Povolené hodnoty'!$B$4,F241="5a"),G241-H241+J241-K241,"")</f>
        <v/>
      </c>
      <c r="V241" s="44" t="str">
        <f>IF(AND(E241&lt;&gt;'Povolené hodnoty'!$B$4,F241="5b"),G241-H241+J241-K241,"")</f>
        <v/>
      </c>
      <c r="W241" s="44" t="str">
        <f>IF(AND(E241&lt;&gt;'Povolené hodnoty'!$B$4,F241=6),G241+J241,"")</f>
        <v/>
      </c>
      <c r="X241" s="45" t="str">
        <f>IF(AND(E241&lt;&gt;'Povolené hodnoty'!$B$4,F241=7),G241+J241,"")</f>
        <v/>
      </c>
      <c r="Y241" s="43" t="str">
        <f>IF(AND(E241&lt;&gt;'Povolené hodnoty'!$B$4,F241=10),H241+K241,"")</f>
        <v/>
      </c>
      <c r="Z241" s="44" t="str">
        <f>IF(AND(E241&lt;&gt;'Povolené hodnoty'!$B$4,F241=11),H241+K241,"")</f>
        <v/>
      </c>
      <c r="AA241" s="44" t="str">
        <f>IF(AND(E241&lt;&gt;'Povolené hodnoty'!$B$4,F241=12),H241+K241,"")</f>
        <v/>
      </c>
      <c r="AB241" s="45" t="str">
        <f>IF(AND(E241&lt;&gt;'Povolené hodnoty'!$B$4,F241=13),H241+K241,"")</f>
        <v/>
      </c>
      <c r="AD241" s="19" t="b">
        <f t="shared" si="30"/>
        <v>0</v>
      </c>
      <c r="AE241" s="19" t="b">
        <f t="shared" si="31"/>
        <v>0</v>
      </c>
      <c r="AF241" s="19" t="b">
        <f>AND(E241&lt;&gt;'Povolené hodnoty'!$B$6,OR(SUM(G241,J241)&lt;&gt;SUM(N241:O241,R241:X241),SUM(H241,K241)&lt;&gt;SUM(P241:Q241,Y241:AB241),COUNT(G241:H241,J241:K241)&lt;&gt;COUNT(N241:AB241)))</f>
        <v>0</v>
      </c>
      <c r="AG241" s="19" t="b">
        <f>AND(E241='Povolené hodnoty'!$B$6,$AG$5)</f>
        <v>0</v>
      </c>
    </row>
    <row r="242" spans="1:33" x14ac:dyDescent="0.2">
      <c r="A242" s="81">
        <f t="shared" si="26"/>
        <v>237</v>
      </c>
      <c r="B242" s="85"/>
      <c r="C242" s="86"/>
      <c r="D242" s="75"/>
      <c r="E242" s="76"/>
      <c r="F242" s="77"/>
      <c r="G242" s="78"/>
      <c r="H242" s="79"/>
      <c r="I242" s="45">
        <f t="shared" si="27"/>
        <v>3625</v>
      </c>
      <c r="J242" s="158"/>
      <c r="K242" s="159"/>
      <c r="L242" s="160">
        <f t="shared" si="28"/>
        <v>10884</v>
      </c>
      <c r="M242" s="46">
        <f t="shared" si="29"/>
        <v>237</v>
      </c>
      <c r="N242" s="43" t="str">
        <f>IF(AND(E242='Povolené hodnoty'!$B$4,F242=2),G242+J242,"")</f>
        <v/>
      </c>
      <c r="O242" s="45" t="str">
        <f>IF(AND(E242='Povolené hodnoty'!$B$4,F242=1),G242+J242,"")</f>
        <v/>
      </c>
      <c r="P242" s="43" t="str">
        <f>IF(AND(E242='Povolené hodnoty'!$B$4,F242=10),H242+K242,"")</f>
        <v/>
      </c>
      <c r="Q242" s="45" t="str">
        <f>IF(AND(E242='Povolené hodnoty'!$B$4,F242=9),H242+K242,"")</f>
        <v/>
      </c>
      <c r="R242" s="43" t="str">
        <f>IF(AND(E242&lt;&gt;'Povolené hodnoty'!$B$4,F242=2),G242+J242,"")</f>
        <v/>
      </c>
      <c r="S242" s="44" t="str">
        <f>IF(AND(E242&lt;&gt;'Povolené hodnoty'!$B$4,F242=3),G242+J242,"")</f>
        <v/>
      </c>
      <c r="T242" s="44" t="str">
        <f>IF(AND(E242&lt;&gt;'Povolené hodnoty'!$B$4,F242=4),G242+J242,"")</f>
        <v/>
      </c>
      <c r="U242" s="44" t="str">
        <f>IF(AND(E242&lt;&gt;'Povolené hodnoty'!$B$4,F242="5a"),G242-H242+J242-K242,"")</f>
        <v/>
      </c>
      <c r="V242" s="44" t="str">
        <f>IF(AND(E242&lt;&gt;'Povolené hodnoty'!$B$4,F242="5b"),G242-H242+J242-K242,"")</f>
        <v/>
      </c>
      <c r="W242" s="44" t="str">
        <f>IF(AND(E242&lt;&gt;'Povolené hodnoty'!$B$4,F242=6),G242+J242,"")</f>
        <v/>
      </c>
      <c r="X242" s="45" t="str">
        <f>IF(AND(E242&lt;&gt;'Povolené hodnoty'!$B$4,F242=7),G242+J242,"")</f>
        <v/>
      </c>
      <c r="Y242" s="43" t="str">
        <f>IF(AND(E242&lt;&gt;'Povolené hodnoty'!$B$4,F242=10),H242+K242,"")</f>
        <v/>
      </c>
      <c r="Z242" s="44" t="str">
        <f>IF(AND(E242&lt;&gt;'Povolené hodnoty'!$B$4,F242=11),H242+K242,"")</f>
        <v/>
      </c>
      <c r="AA242" s="44" t="str">
        <f>IF(AND(E242&lt;&gt;'Povolené hodnoty'!$B$4,F242=12),H242+K242,"")</f>
        <v/>
      </c>
      <c r="AB242" s="45" t="str">
        <f>IF(AND(E242&lt;&gt;'Povolené hodnoty'!$B$4,F242=13),H242+K242,"")</f>
        <v/>
      </c>
      <c r="AD242" s="19" t="b">
        <f t="shared" si="30"/>
        <v>0</v>
      </c>
      <c r="AE242" s="19" t="b">
        <f t="shared" si="31"/>
        <v>0</v>
      </c>
      <c r="AF242" s="19" t="b">
        <f>AND(E242&lt;&gt;'Povolené hodnoty'!$B$6,OR(SUM(G242,J242)&lt;&gt;SUM(N242:O242,R242:X242),SUM(H242,K242)&lt;&gt;SUM(P242:Q242,Y242:AB242),COUNT(G242:H242,J242:K242)&lt;&gt;COUNT(N242:AB242)))</f>
        <v>0</v>
      </c>
      <c r="AG242" s="19" t="b">
        <f>AND(E242='Povolené hodnoty'!$B$6,$AG$5)</f>
        <v>0</v>
      </c>
    </row>
    <row r="243" spans="1:33" x14ac:dyDescent="0.2">
      <c r="A243" s="81">
        <f t="shared" si="26"/>
        <v>238</v>
      </c>
      <c r="B243" s="85"/>
      <c r="C243" s="86"/>
      <c r="D243" s="75"/>
      <c r="E243" s="76"/>
      <c r="F243" s="77"/>
      <c r="G243" s="78"/>
      <c r="H243" s="79"/>
      <c r="I243" s="45">
        <f t="shared" si="27"/>
        <v>3625</v>
      </c>
      <c r="J243" s="158"/>
      <c r="K243" s="159"/>
      <c r="L243" s="160">
        <f t="shared" si="28"/>
        <v>10884</v>
      </c>
      <c r="M243" s="46">
        <f t="shared" si="29"/>
        <v>238</v>
      </c>
      <c r="N243" s="43" t="str">
        <f>IF(AND(E243='Povolené hodnoty'!$B$4,F243=2),G243+J243,"")</f>
        <v/>
      </c>
      <c r="O243" s="45" t="str">
        <f>IF(AND(E243='Povolené hodnoty'!$B$4,F243=1),G243+J243,"")</f>
        <v/>
      </c>
      <c r="P243" s="43" t="str">
        <f>IF(AND(E243='Povolené hodnoty'!$B$4,F243=10),H243+K243,"")</f>
        <v/>
      </c>
      <c r="Q243" s="45" t="str">
        <f>IF(AND(E243='Povolené hodnoty'!$B$4,F243=9),H243+K243,"")</f>
        <v/>
      </c>
      <c r="R243" s="43" t="str">
        <f>IF(AND(E243&lt;&gt;'Povolené hodnoty'!$B$4,F243=2),G243+J243,"")</f>
        <v/>
      </c>
      <c r="S243" s="44" t="str">
        <f>IF(AND(E243&lt;&gt;'Povolené hodnoty'!$B$4,F243=3),G243+J243,"")</f>
        <v/>
      </c>
      <c r="T243" s="44" t="str">
        <f>IF(AND(E243&lt;&gt;'Povolené hodnoty'!$B$4,F243=4),G243+J243,"")</f>
        <v/>
      </c>
      <c r="U243" s="44" t="str">
        <f>IF(AND(E243&lt;&gt;'Povolené hodnoty'!$B$4,F243="5a"),G243-H243+J243-K243,"")</f>
        <v/>
      </c>
      <c r="V243" s="44" t="str">
        <f>IF(AND(E243&lt;&gt;'Povolené hodnoty'!$B$4,F243="5b"),G243-H243+J243-K243,"")</f>
        <v/>
      </c>
      <c r="W243" s="44" t="str">
        <f>IF(AND(E243&lt;&gt;'Povolené hodnoty'!$B$4,F243=6),G243+J243,"")</f>
        <v/>
      </c>
      <c r="X243" s="45" t="str">
        <f>IF(AND(E243&lt;&gt;'Povolené hodnoty'!$B$4,F243=7),G243+J243,"")</f>
        <v/>
      </c>
      <c r="Y243" s="43" t="str">
        <f>IF(AND(E243&lt;&gt;'Povolené hodnoty'!$B$4,F243=10),H243+K243,"")</f>
        <v/>
      </c>
      <c r="Z243" s="44" t="str">
        <f>IF(AND(E243&lt;&gt;'Povolené hodnoty'!$B$4,F243=11),H243+K243,"")</f>
        <v/>
      </c>
      <c r="AA243" s="44" t="str">
        <f>IF(AND(E243&lt;&gt;'Povolené hodnoty'!$B$4,F243=12),H243+K243,"")</f>
        <v/>
      </c>
      <c r="AB243" s="45" t="str">
        <f>IF(AND(E243&lt;&gt;'Povolené hodnoty'!$B$4,F243=13),H243+K243,"")</f>
        <v/>
      </c>
      <c r="AD243" s="19" t="b">
        <f t="shared" si="30"/>
        <v>0</v>
      </c>
      <c r="AE243" s="19" t="b">
        <f t="shared" si="31"/>
        <v>0</v>
      </c>
      <c r="AF243" s="19" t="b">
        <f>AND(E243&lt;&gt;'Povolené hodnoty'!$B$6,OR(SUM(G243,J243)&lt;&gt;SUM(N243:O243,R243:X243),SUM(H243,K243)&lt;&gt;SUM(P243:Q243,Y243:AB243),COUNT(G243:H243,J243:K243)&lt;&gt;COUNT(N243:AB243)))</f>
        <v>0</v>
      </c>
      <c r="AG243" s="19" t="b">
        <f>AND(E243='Povolené hodnoty'!$B$6,$AG$5)</f>
        <v>0</v>
      </c>
    </row>
    <row r="244" spans="1:33" x14ac:dyDescent="0.2">
      <c r="A244" s="81">
        <f t="shared" si="26"/>
        <v>239</v>
      </c>
      <c r="B244" s="85"/>
      <c r="C244" s="86"/>
      <c r="D244" s="75"/>
      <c r="E244" s="76"/>
      <c r="F244" s="77"/>
      <c r="G244" s="78"/>
      <c r="H244" s="79"/>
      <c r="I244" s="45">
        <f t="shared" si="27"/>
        <v>3625</v>
      </c>
      <c r="J244" s="158"/>
      <c r="K244" s="159"/>
      <c r="L244" s="160">
        <f t="shared" si="28"/>
        <v>10884</v>
      </c>
      <c r="M244" s="46">
        <f t="shared" si="29"/>
        <v>239</v>
      </c>
      <c r="N244" s="43" t="str">
        <f>IF(AND(E244='Povolené hodnoty'!$B$4,F244=2),G244+J244,"")</f>
        <v/>
      </c>
      <c r="O244" s="45" t="str">
        <f>IF(AND(E244='Povolené hodnoty'!$B$4,F244=1),G244+J244,"")</f>
        <v/>
      </c>
      <c r="P244" s="43" t="str">
        <f>IF(AND(E244='Povolené hodnoty'!$B$4,F244=10),H244+K244,"")</f>
        <v/>
      </c>
      <c r="Q244" s="45" t="str">
        <f>IF(AND(E244='Povolené hodnoty'!$B$4,F244=9),H244+K244,"")</f>
        <v/>
      </c>
      <c r="R244" s="43" t="str">
        <f>IF(AND(E244&lt;&gt;'Povolené hodnoty'!$B$4,F244=2),G244+J244,"")</f>
        <v/>
      </c>
      <c r="S244" s="44" t="str">
        <f>IF(AND(E244&lt;&gt;'Povolené hodnoty'!$B$4,F244=3),G244+J244,"")</f>
        <v/>
      </c>
      <c r="T244" s="44" t="str">
        <f>IF(AND(E244&lt;&gt;'Povolené hodnoty'!$B$4,F244=4),G244+J244,"")</f>
        <v/>
      </c>
      <c r="U244" s="44" t="str">
        <f>IF(AND(E244&lt;&gt;'Povolené hodnoty'!$B$4,F244="5a"),G244-H244+J244-K244,"")</f>
        <v/>
      </c>
      <c r="V244" s="44" t="str">
        <f>IF(AND(E244&lt;&gt;'Povolené hodnoty'!$B$4,F244="5b"),G244-H244+J244-K244,"")</f>
        <v/>
      </c>
      <c r="W244" s="44" t="str">
        <f>IF(AND(E244&lt;&gt;'Povolené hodnoty'!$B$4,F244=6),G244+J244,"")</f>
        <v/>
      </c>
      <c r="X244" s="45" t="str">
        <f>IF(AND(E244&lt;&gt;'Povolené hodnoty'!$B$4,F244=7),G244+J244,"")</f>
        <v/>
      </c>
      <c r="Y244" s="43" t="str">
        <f>IF(AND(E244&lt;&gt;'Povolené hodnoty'!$B$4,F244=10),H244+K244,"")</f>
        <v/>
      </c>
      <c r="Z244" s="44" t="str">
        <f>IF(AND(E244&lt;&gt;'Povolené hodnoty'!$B$4,F244=11),H244+K244,"")</f>
        <v/>
      </c>
      <c r="AA244" s="44" t="str">
        <f>IF(AND(E244&lt;&gt;'Povolené hodnoty'!$B$4,F244=12),H244+K244,"")</f>
        <v/>
      </c>
      <c r="AB244" s="45" t="str">
        <f>IF(AND(E244&lt;&gt;'Povolené hodnoty'!$B$4,F244=13),H244+K244,"")</f>
        <v/>
      </c>
      <c r="AD244" s="19" t="b">
        <f t="shared" si="30"/>
        <v>0</v>
      </c>
      <c r="AE244" s="19" t="b">
        <f t="shared" si="31"/>
        <v>0</v>
      </c>
      <c r="AF244" s="19" t="b">
        <f>AND(E244&lt;&gt;'Povolené hodnoty'!$B$6,OR(SUM(G244,J244)&lt;&gt;SUM(N244:O244,R244:X244),SUM(H244,K244)&lt;&gt;SUM(P244:Q244,Y244:AB244),COUNT(G244:H244,J244:K244)&lt;&gt;COUNT(N244:AB244)))</f>
        <v>0</v>
      </c>
      <c r="AG244" s="19" t="b">
        <f>AND(E244='Povolené hodnoty'!$B$6,$AG$5)</f>
        <v>0</v>
      </c>
    </row>
    <row r="245" spans="1:33" x14ac:dyDescent="0.2">
      <c r="A245" s="81">
        <f t="shared" si="26"/>
        <v>240</v>
      </c>
      <c r="B245" s="85"/>
      <c r="C245" s="86"/>
      <c r="D245" s="75"/>
      <c r="E245" s="76"/>
      <c r="F245" s="77"/>
      <c r="G245" s="78"/>
      <c r="H245" s="79"/>
      <c r="I245" s="45">
        <f t="shared" si="27"/>
        <v>3625</v>
      </c>
      <c r="J245" s="158"/>
      <c r="K245" s="159"/>
      <c r="L245" s="160">
        <f t="shared" si="28"/>
        <v>10884</v>
      </c>
      <c r="M245" s="46">
        <f t="shared" si="29"/>
        <v>240</v>
      </c>
      <c r="N245" s="43" t="str">
        <f>IF(AND(E245='Povolené hodnoty'!$B$4,F245=2),G245+J245,"")</f>
        <v/>
      </c>
      <c r="O245" s="45" t="str">
        <f>IF(AND(E245='Povolené hodnoty'!$B$4,F245=1),G245+J245,"")</f>
        <v/>
      </c>
      <c r="P245" s="43" t="str">
        <f>IF(AND(E245='Povolené hodnoty'!$B$4,F245=10),H245+K245,"")</f>
        <v/>
      </c>
      <c r="Q245" s="45" t="str">
        <f>IF(AND(E245='Povolené hodnoty'!$B$4,F245=9),H245+K245,"")</f>
        <v/>
      </c>
      <c r="R245" s="43" t="str">
        <f>IF(AND(E245&lt;&gt;'Povolené hodnoty'!$B$4,F245=2),G245+J245,"")</f>
        <v/>
      </c>
      <c r="S245" s="44" t="str">
        <f>IF(AND(E245&lt;&gt;'Povolené hodnoty'!$B$4,F245=3),G245+J245,"")</f>
        <v/>
      </c>
      <c r="T245" s="44" t="str">
        <f>IF(AND(E245&lt;&gt;'Povolené hodnoty'!$B$4,F245=4),G245+J245,"")</f>
        <v/>
      </c>
      <c r="U245" s="44" t="str">
        <f>IF(AND(E245&lt;&gt;'Povolené hodnoty'!$B$4,F245="5a"),G245-H245+J245-K245,"")</f>
        <v/>
      </c>
      <c r="V245" s="44" t="str">
        <f>IF(AND(E245&lt;&gt;'Povolené hodnoty'!$B$4,F245="5b"),G245-H245+J245-K245,"")</f>
        <v/>
      </c>
      <c r="W245" s="44" t="str">
        <f>IF(AND(E245&lt;&gt;'Povolené hodnoty'!$B$4,F245=6),G245+J245,"")</f>
        <v/>
      </c>
      <c r="X245" s="45" t="str">
        <f>IF(AND(E245&lt;&gt;'Povolené hodnoty'!$B$4,F245=7),G245+J245,"")</f>
        <v/>
      </c>
      <c r="Y245" s="43" t="str">
        <f>IF(AND(E245&lt;&gt;'Povolené hodnoty'!$B$4,F245=10),H245+K245,"")</f>
        <v/>
      </c>
      <c r="Z245" s="44" t="str">
        <f>IF(AND(E245&lt;&gt;'Povolené hodnoty'!$B$4,F245=11),H245+K245,"")</f>
        <v/>
      </c>
      <c r="AA245" s="44" t="str">
        <f>IF(AND(E245&lt;&gt;'Povolené hodnoty'!$B$4,F245=12),H245+K245,"")</f>
        <v/>
      </c>
      <c r="AB245" s="45" t="str">
        <f>IF(AND(E245&lt;&gt;'Povolené hodnoty'!$B$4,F245=13),H245+K245,"")</f>
        <v/>
      </c>
      <c r="AD245" s="19" t="b">
        <f t="shared" si="30"/>
        <v>0</v>
      </c>
      <c r="AE245" s="19" t="b">
        <f t="shared" si="31"/>
        <v>0</v>
      </c>
      <c r="AF245" s="19" t="b">
        <f>AND(E245&lt;&gt;'Povolené hodnoty'!$B$6,OR(SUM(G245,J245)&lt;&gt;SUM(N245:O245,R245:X245),SUM(H245,K245)&lt;&gt;SUM(P245:Q245,Y245:AB245),COUNT(G245:H245,J245:K245)&lt;&gt;COUNT(N245:AB245)))</f>
        <v>0</v>
      </c>
      <c r="AG245" s="19" t="b">
        <f>AND(E245='Povolené hodnoty'!$B$6,$AG$5)</f>
        <v>0</v>
      </c>
    </row>
    <row r="246" spans="1:33" x14ac:dyDescent="0.2">
      <c r="A246" s="81">
        <f t="shared" si="26"/>
        <v>241</v>
      </c>
      <c r="B246" s="85"/>
      <c r="C246" s="86"/>
      <c r="D246" s="75"/>
      <c r="E246" s="76"/>
      <c r="F246" s="77"/>
      <c r="G246" s="78"/>
      <c r="H246" s="79"/>
      <c r="I246" s="45">
        <f t="shared" si="27"/>
        <v>3625</v>
      </c>
      <c r="J246" s="158"/>
      <c r="K246" s="159"/>
      <c r="L246" s="160">
        <f t="shared" si="28"/>
        <v>10884</v>
      </c>
      <c r="M246" s="46">
        <f t="shared" si="29"/>
        <v>241</v>
      </c>
      <c r="N246" s="43" t="str">
        <f>IF(AND(E246='Povolené hodnoty'!$B$4,F246=2),G246+J246,"")</f>
        <v/>
      </c>
      <c r="O246" s="45" t="str">
        <f>IF(AND(E246='Povolené hodnoty'!$B$4,F246=1),G246+J246,"")</f>
        <v/>
      </c>
      <c r="P246" s="43" t="str">
        <f>IF(AND(E246='Povolené hodnoty'!$B$4,F246=10),H246+K246,"")</f>
        <v/>
      </c>
      <c r="Q246" s="45" t="str">
        <f>IF(AND(E246='Povolené hodnoty'!$B$4,F246=9),H246+K246,"")</f>
        <v/>
      </c>
      <c r="R246" s="43" t="str">
        <f>IF(AND(E246&lt;&gt;'Povolené hodnoty'!$B$4,F246=2),G246+J246,"")</f>
        <v/>
      </c>
      <c r="S246" s="44" t="str">
        <f>IF(AND(E246&lt;&gt;'Povolené hodnoty'!$B$4,F246=3),G246+J246,"")</f>
        <v/>
      </c>
      <c r="T246" s="44" t="str">
        <f>IF(AND(E246&lt;&gt;'Povolené hodnoty'!$B$4,F246=4),G246+J246,"")</f>
        <v/>
      </c>
      <c r="U246" s="44" t="str">
        <f>IF(AND(E246&lt;&gt;'Povolené hodnoty'!$B$4,F246="5a"),G246-H246+J246-K246,"")</f>
        <v/>
      </c>
      <c r="V246" s="44" t="str">
        <f>IF(AND(E246&lt;&gt;'Povolené hodnoty'!$B$4,F246="5b"),G246-H246+J246-K246,"")</f>
        <v/>
      </c>
      <c r="W246" s="44" t="str">
        <f>IF(AND(E246&lt;&gt;'Povolené hodnoty'!$B$4,F246=6),G246+J246,"")</f>
        <v/>
      </c>
      <c r="X246" s="45" t="str">
        <f>IF(AND(E246&lt;&gt;'Povolené hodnoty'!$B$4,F246=7),G246+J246,"")</f>
        <v/>
      </c>
      <c r="Y246" s="43" t="str">
        <f>IF(AND(E246&lt;&gt;'Povolené hodnoty'!$B$4,F246=10),H246+K246,"")</f>
        <v/>
      </c>
      <c r="Z246" s="44" t="str">
        <f>IF(AND(E246&lt;&gt;'Povolené hodnoty'!$B$4,F246=11),H246+K246,"")</f>
        <v/>
      </c>
      <c r="AA246" s="44" t="str">
        <f>IF(AND(E246&lt;&gt;'Povolené hodnoty'!$B$4,F246=12),H246+K246,"")</f>
        <v/>
      </c>
      <c r="AB246" s="45" t="str">
        <f>IF(AND(E246&lt;&gt;'Povolené hodnoty'!$B$4,F246=13),H246+K246,"")</f>
        <v/>
      </c>
      <c r="AD246" s="19" t="b">
        <f t="shared" si="30"/>
        <v>0</v>
      </c>
      <c r="AE246" s="19" t="b">
        <f t="shared" si="31"/>
        <v>0</v>
      </c>
      <c r="AF246" s="19" t="b">
        <f>AND(E246&lt;&gt;'Povolené hodnoty'!$B$6,OR(SUM(G246,J246)&lt;&gt;SUM(N246:O246,R246:X246),SUM(H246,K246)&lt;&gt;SUM(P246:Q246,Y246:AB246),COUNT(G246:H246,J246:K246)&lt;&gt;COUNT(N246:AB246)))</f>
        <v>0</v>
      </c>
      <c r="AG246" s="19" t="b">
        <f>AND(E246='Povolené hodnoty'!$B$6,$AG$5)</f>
        <v>0</v>
      </c>
    </row>
    <row r="247" spans="1:33" x14ac:dyDescent="0.2">
      <c r="A247" s="81">
        <f t="shared" si="26"/>
        <v>242</v>
      </c>
      <c r="B247" s="85"/>
      <c r="C247" s="86"/>
      <c r="D247" s="75"/>
      <c r="E247" s="76"/>
      <c r="F247" s="77"/>
      <c r="G247" s="78"/>
      <c r="H247" s="79"/>
      <c r="I247" s="45">
        <f t="shared" si="27"/>
        <v>3625</v>
      </c>
      <c r="J247" s="158"/>
      <c r="K247" s="159"/>
      <c r="L247" s="160">
        <f t="shared" si="28"/>
        <v>10884</v>
      </c>
      <c r="M247" s="46">
        <f t="shared" si="29"/>
        <v>242</v>
      </c>
      <c r="N247" s="43" t="str">
        <f>IF(AND(E247='Povolené hodnoty'!$B$4,F247=2),G247+J247,"")</f>
        <v/>
      </c>
      <c r="O247" s="45" t="str">
        <f>IF(AND(E247='Povolené hodnoty'!$B$4,F247=1),G247+J247,"")</f>
        <v/>
      </c>
      <c r="P247" s="43" t="str">
        <f>IF(AND(E247='Povolené hodnoty'!$B$4,F247=10),H247+K247,"")</f>
        <v/>
      </c>
      <c r="Q247" s="45" t="str">
        <f>IF(AND(E247='Povolené hodnoty'!$B$4,F247=9),H247+K247,"")</f>
        <v/>
      </c>
      <c r="R247" s="43" t="str">
        <f>IF(AND(E247&lt;&gt;'Povolené hodnoty'!$B$4,F247=2),G247+J247,"")</f>
        <v/>
      </c>
      <c r="S247" s="44" t="str">
        <f>IF(AND(E247&lt;&gt;'Povolené hodnoty'!$B$4,F247=3),G247+J247,"")</f>
        <v/>
      </c>
      <c r="T247" s="44" t="str">
        <f>IF(AND(E247&lt;&gt;'Povolené hodnoty'!$B$4,F247=4),G247+J247,"")</f>
        <v/>
      </c>
      <c r="U247" s="44" t="str">
        <f>IF(AND(E247&lt;&gt;'Povolené hodnoty'!$B$4,F247="5a"),G247-H247+J247-K247,"")</f>
        <v/>
      </c>
      <c r="V247" s="44" t="str">
        <f>IF(AND(E247&lt;&gt;'Povolené hodnoty'!$B$4,F247="5b"),G247-H247+J247-K247,"")</f>
        <v/>
      </c>
      <c r="W247" s="44" t="str">
        <f>IF(AND(E247&lt;&gt;'Povolené hodnoty'!$B$4,F247=6),G247+J247,"")</f>
        <v/>
      </c>
      <c r="X247" s="45" t="str">
        <f>IF(AND(E247&lt;&gt;'Povolené hodnoty'!$B$4,F247=7),G247+J247,"")</f>
        <v/>
      </c>
      <c r="Y247" s="43" t="str">
        <f>IF(AND(E247&lt;&gt;'Povolené hodnoty'!$B$4,F247=10),H247+K247,"")</f>
        <v/>
      </c>
      <c r="Z247" s="44" t="str">
        <f>IF(AND(E247&lt;&gt;'Povolené hodnoty'!$B$4,F247=11),H247+K247,"")</f>
        <v/>
      </c>
      <c r="AA247" s="44" t="str">
        <f>IF(AND(E247&lt;&gt;'Povolené hodnoty'!$B$4,F247=12),H247+K247,"")</f>
        <v/>
      </c>
      <c r="AB247" s="45" t="str">
        <f>IF(AND(E247&lt;&gt;'Povolené hodnoty'!$B$4,F247=13),H247+K247,"")</f>
        <v/>
      </c>
      <c r="AD247" s="19" t="b">
        <f t="shared" si="30"/>
        <v>0</v>
      </c>
      <c r="AE247" s="19" t="b">
        <f t="shared" si="31"/>
        <v>0</v>
      </c>
      <c r="AF247" s="19" t="b">
        <f>AND(E247&lt;&gt;'Povolené hodnoty'!$B$6,OR(SUM(G247,J247)&lt;&gt;SUM(N247:O247,R247:X247),SUM(H247,K247)&lt;&gt;SUM(P247:Q247,Y247:AB247),COUNT(G247:H247,J247:K247)&lt;&gt;COUNT(N247:AB247)))</f>
        <v>0</v>
      </c>
      <c r="AG247" s="19" t="b">
        <f>AND(E247='Povolené hodnoty'!$B$6,$AG$5)</f>
        <v>0</v>
      </c>
    </row>
    <row r="248" spans="1:33" x14ac:dyDescent="0.2">
      <c r="A248" s="81">
        <f t="shared" si="26"/>
        <v>243</v>
      </c>
      <c r="B248" s="85"/>
      <c r="C248" s="86"/>
      <c r="D248" s="75"/>
      <c r="E248" s="76"/>
      <c r="F248" s="77"/>
      <c r="G248" s="78"/>
      <c r="H248" s="79"/>
      <c r="I248" s="45">
        <f t="shared" si="27"/>
        <v>3625</v>
      </c>
      <c r="J248" s="158"/>
      <c r="K248" s="159"/>
      <c r="L248" s="160">
        <f t="shared" si="28"/>
        <v>10884</v>
      </c>
      <c r="M248" s="46">
        <f t="shared" si="29"/>
        <v>243</v>
      </c>
      <c r="N248" s="43" t="str">
        <f>IF(AND(E248='Povolené hodnoty'!$B$4,F248=2),G248+J248,"")</f>
        <v/>
      </c>
      <c r="O248" s="45" t="str">
        <f>IF(AND(E248='Povolené hodnoty'!$B$4,F248=1),G248+J248,"")</f>
        <v/>
      </c>
      <c r="P248" s="43" t="str">
        <f>IF(AND(E248='Povolené hodnoty'!$B$4,F248=10),H248+K248,"")</f>
        <v/>
      </c>
      <c r="Q248" s="45" t="str">
        <f>IF(AND(E248='Povolené hodnoty'!$B$4,F248=9),H248+K248,"")</f>
        <v/>
      </c>
      <c r="R248" s="43" t="str">
        <f>IF(AND(E248&lt;&gt;'Povolené hodnoty'!$B$4,F248=2),G248+J248,"")</f>
        <v/>
      </c>
      <c r="S248" s="44" t="str">
        <f>IF(AND(E248&lt;&gt;'Povolené hodnoty'!$B$4,F248=3),G248+J248,"")</f>
        <v/>
      </c>
      <c r="T248" s="44" t="str">
        <f>IF(AND(E248&lt;&gt;'Povolené hodnoty'!$B$4,F248=4),G248+J248,"")</f>
        <v/>
      </c>
      <c r="U248" s="44" t="str">
        <f>IF(AND(E248&lt;&gt;'Povolené hodnoty'!$B$4,F248="5a"),G248-H248+J248-K248,"")</f>
        <v/>
      </c>
      <c r="V248" s="44" t="str">
        <f>IF(AND(E248&lt;&gt;'Povolené hodnoty'!$B$4,F248="5b"),G248-H248+J248-K248,"")</f>
        <v/>
      </c>
      <c r="W248" s="44" t="str">
        <f>IF(AND(E248&lt;&gt;'Povolené hodnoty'!$B$4,F248=6),G248+J248,"")</f>
        <v/>
      </c>
      <c r="X248" s="45" t="str">
        <f>IF(AND(E248&lt;&gt;'Povolené hodnoty'!$B$4,F248=7),G248+J248,"")</f>
        <v/>
      </c>
      <c r="Y248" s="43" t="str">
        <f>IF(AND(E248&lt;&gt;'Povolené hodnoty'!$B$4,F248=10),H248+K248,"")</f>
        <v/>
      </c>
      <c r="Z248" s="44" t="str">
        <f>IF(AND(E248&lt;&gt;'Povolené hodnoty'!$B$4,F248=11),H248+K248,"")</f>
        <v/>
      </c>
      <c r="AA248" s="44" t="str">
        <f>IF(AND(E248&lt;&gt;'Povolené hodnoty'!$B$4,F248=12),H248+K248,"")</f>
        <v/>
      </c>
      <c r="AB248" s="45" t="str">
        <f>IF(AND(E248&lt;&gt;'Povolené hodnoty'!$B$4,F248=13),H248+K248,"")</f>
        <v/>
      </c>
      <c r="AD248" s="19" t="b">
        <f t="shared" si="30"/>
        <v>0</v>
      </c>
      <c r="AE248" s="19" t="b">
        <f t="shared" si="31"/>
        <v>0</v>
      </c>
      <c r="AF248" s="19" t="b">
        <f>AND(E248&lt;&gt;'Povolené hodnoty'!$B$6,OR(SUM(G248,J248)&lt;&gt;SUM(N248:O248,R248:X248),SUM(H248,K248)&lt;&gt;SUM(P248:Q248,Y248:AB248),COUNT(G248:H248,J248:K248)&lt;&gt;COUNT(N248:AB248)))</f>
        <v>0</v>
      </c>
      <c r="AG248" s="19" t="b">
        <f>AND(E248='Povolené hodnoty'!$B$6,$AG$5)</f>
        <v>0</v>
      </c>
    </row>
    <row r="249" spans="1:33" x14ac:dyDescent="0.2">
      <c r="A249" s="81">
        <f t="shared" si="26"/>
        <v>244</v>
      </c>
      <c r="B249" s="85"/>
      <c r="C249" s="86"/>
      <c r="D249" s="75"/>
      <c r="E249" s="76"/>
      <c r="F249" s="77"/>
      <c r="G249" s="78"/>
      <c r="H249" s="79"/>
      <c r="I249" s="45">
        <f t="shared" si="27"/>
        <v>3625</v>
      </c>
      <c r="J249" s="158"/>
      <c r="K249" s="159"/>
      <c r="L249" s="160">
        <f t="shared" si="28"/>
        <v>10884</v>
      </c>
      <c r="M249" s="46">
        <f t="shared" si="29"/>
        <v>244</v>
      </c>
      <c r="N249" s="43" t="str">
        <f>IF(AND(E249='Povolené hodnoty'!$B$4,F249=2),G249+J249,"")</f>
        <v/>
      </c>
      <c r="O249" s="45" t="str">
        <f>IF(AND(E249='Povolené hodnoty'!$B$4,F249=1),G249+J249,"")</f>
        <v/>
      </c>
      <c r="P249" s="43" t="str">
        <f>IF(AND(E249='Povolené hodnoty'!$B$4,F249=10),H249+K249,"")</f>
        <v/>
      </c>
      <c r="Q249" s="45" t="str">
        <f>IF(AND(E249='Povolené hodnoty'!$B$4,F249=9),H249+K249,"")</f>
        <v/>
      </c>
      <c r="R249" s="43" t="str">
        <f>IF(AND(E249&lt;&gt;'Povolené hodnoty'!$B$4,F249=2),G249+J249,"")</f>
        <v/>
      </c>
      <c r="S249" s="44" t="str">
        <f>IF(AND(E249&lt;&gt;'Povolené hodnoty'!$B$4,F249=3),G249+J249,"")</f>
        <v/>
      </c>
      <c r="T249" s="44" t="str">
        <f>IF(AND(E249&lt;&gt;'Povolené hodnoty'!$B$4,F249=4),G249+J249,"")</f>
        <v/>
      </c>
      <c r="U249" s="44" t="str">
        <f>IF(AND(E249&lt;&gt;'Povolené hodnoty'!$B$4,F249="5a"),G249-H249+J249-K249,"")</f>
        <v/>
      </c>
      <c r="V249" s="44" t="str">
        <f>IF(AND(E249&lt;&gt;'Povolené hodnoty'!$B$4,F249="5b"),G249-H249+J249-K249,"")</f>
        <v/>
      </c>
      <c r="W249" s="44" t="str">
        <f>IF(AND(E249&lt;&gt;'Povolené hodnoty'!$B$4,F249=6),G249+J249,"")</f>
        <v/>
      </c>
      <c r="X249" s="45" t="str">
        <f>IF(AND(E249&lt;&gt;'Povolené hodnoty'!$B$4,F249=7),G249+J249,"")</f>
        <v/>
      </c>
      <c r="Y249" s="43" t="str">
        <f>IF(AND(E249&lt;&gt;'Povolené hodnoty'!$B$4,F249=10),H249+K249,"")</f>
        <v/>
      </c>
      <c r="Z249" s="44" t="str">
        <f>IF(AND(E249&lt;&gt;'Povolené hodnoty'!$B$4,F249=11),H249+K249,"")</f>
        <v/>
      </c>
      <c r="AA249" s="44" t="str">
        <f>IF(AND(E249&lt;&gt;'Povolené hodnoty'!$B$4,F249=12),H249+K249,"")</f>
        <v/>
      </c>
      <c r="AB249" s="45" t="str">
        <f>IF(AND(E249&lt;&gt;'Povolené hodnoty'!$B$4,F249=13),H249+K249,"")</f>
        <v/>
      </c>
      <c r="AD249" s="19" t="b">
        <f t="shared" si="30"/>
        <v>0</v>
      </c>
      <c r="AE249" s="19" t="b">
        <f t="shared" si="31"/>
        <v>0</v>
      </c>
      <c r="AF249" s="19" t="b">
        <f>AND(E249&lt;&gt;'Povolené hodnoty'!$B$6,OR(SUM(G249,J249)&lt;&gt;SUM(N249:O249,R249:X249),SUM(H249,K249)&lt;&gt;SUM(P249:Q249,Y249:AB249),COUNT(G249:H249,J249:K249)&lt;&gt;COUNT(N249:AB249)))</f>
        <v>0</v>
      </c>
      <c r="AG249" s="19" t="b">
        <f>AND(E249='Povolené hodnoty'!$B$6,$AG$5)</f>
        <v>0</v>
      </c>
    </row>
    <row r="250" spans="1:33" x14ac:dyDescent="0.2">
      <c r="A250" s="81">
        <f t="shared" si="26"/>
        <v>245</v>
      </c>
      <c r="B250" s="85"/>
      <c r="C250" s="86"/>
      <c r="D250" s="75"/>
      <c r="E250" s="76"/>
      <c r="F250" s="77"/>
      <c r="G250" s="78"/>
      <c r="H250" s="79"/>
      <c r="I250" s="45">
        <f t="shared" si="27"/>
        <v>3625</v>
      </c>
      <c r="J250" s="158"/>
      <c r="K250" s="159"/>
      <c r="L250" s="160">
        <f t="shared" si="28"/>
        <v>10884</v>
      </c>
      <c r="M250" s="46">
        <f t="shared" si="29"/>
        <v>245</v>
      </c>
      <c r="N250" s="43" t="str">
        <f>IF(AND(E250='Povolené hodnoty'!$B$4,F250=2),G250+J250,"")</f>
        <v/>
      </c>
      <c r="O250" s="45" t="str">
        <f>IF(AND(E250='Povolené hodnoty'!$B$4,F250=1),G250+J250,"")</f>
        <v/>
      </c>
      <c r="P250" s="43" t="str">
        <f>IF(AND(E250='Povolené hodnoty'!$B$4,F250=10),H250+K250,"")</f>
        <v/>
      </c>
      <c r="Q250" s="45" t="str">
        <f>IF(AND(E250='Povolené hodnoty'!$B$4,F250=9),H250+K250,"")</f>
        <v/>
      </c>
      <c r="R250" s="43" t="str">
        <f>IF(AND(E250&lt;&gt;'Povolené hodnoty'!$B$4,F250=2),G250+J250,"")</f>
        <v/>
      </c>
      <c r="S250" s="44" t="str">
        <f>IF(AND(E250&lt;&gt;'Povolené hodnoty'!$B$4,F250=3),G250+J250,"")</f>
        <v/>
      </c>
      <c r="T250" s="44" t="str">
        <f>IF(AND(E250&lt;&gt;'Povolené hodnoty'!$B$4,F250=4),G250+J250,"")</f>
        <v/>
      </c>
      <c r="U250" s="44" t="str">
        <f>IF(AND(E250&lt;&gt;'Povolené hodnoty'!$B$4,F250="5a"),G250-H250+J250-K250,"")</f>
        <v/>
      </c>
      <c r="V250" s="44" t="str">
        <f>IF(AND(E250&lt;&gt;'Povolené hodnoty'!$B$4,F250="5b"),G250-H250+J250-K250,"")</f>
        <v/>
      </c>
      <c r="W250" s="44" t="str">
        <f>IF(AND(E250&lt;&gt;'Povolené hodnoty'!$B$4,F250=6),G250+J250,"")</f>
        <v/>
      </c>
      <c r="X250" s="45" t="str">
        <f>IF(AND(E250&lt;&gt;'Povolené hodnoty'!$B$4,F250=7),G250+J250,"")</f>
        <v/>
      </c>
      <c r="Y250" s="43" t="str">
        <f>IF(AND(E250&lt;&gt;'Povolené hodnoty'!$B$4,F250=10),H250+K250,"")</f>
        <v/>
      </c>
      <c r="Z250" s="44" t="str">
        <f>IF(AND(E250&lt;&gt;'Povolené hodnoty'!$B$4,F250=11),H250+K250,"")</f>
        <v/>
      </c>
      <c r="AA250" s="44" t="str">
        <f>IF(AND(E250&lt;&gt;'Povolené hodnoty'!$B$4,F250=12),H250+K250,"")</f>
        <v/>
      </c>
      <c r="AB250" s="45" t="str">
        <f>IF(AND(E250&lt;&gt;'Povolené hodnoty'!$B$4,F250=13),H250+K250,"")</f>
        <v/>
      </c>
      <c r="AD250" s="19" t="b">
        <f t="shared" si="30"/>
        <v>0</v>
      </c>
      <c r="AE250" s="19" t="b">
        <f t="shared" si="31"/>
        <v>0</v>
      </c>
      <c r="AF250" s="19" t="b">
        <f>AND(E250&lt;&gt;'Povolené hodnoty'!$B$6,OR(SUM(G250,J250)&lt;&gt;SUM(N250:O250,R250:X250),SUM(H250,K250)&lt;&gt;SUM(P250:Q250,Y250:AB250),COUNT(G250:H250,J250:K250)&lt;&gt;COUNT(N250:AB250)))</f>
        <v>0</v>
      </c>
      <c r="AG250" s="19" t="b">
        <f>AND(E250='Povolené hodnoty'!$B$6,$AG$5)</f>
        <v>0</v>
      </c>
    </row>
    <row r="251" spans="1:33" x14ac:dyDescent="0.2">
      <c r="A251" s="81">
        <f t="shared" si="26"/>
        <v>246</v>
      </c>
      <c r="B251" s="85"/>
      <c r="C251" s="86"/>
      <c r="D251" s="75"/>
      <c r="E251" s="76"/>
      <c r="F251" s="77"/>
      <c r="G251" s="78"/>
      <c r="H251" s="79"/>
      <c r="I251" s="45">
        <f t="shared" si="27"/>
        <v>3625</v>
      </c>
      <c r="J251" s="158"/>
      <c r="K251" s="159"/>
      <c r="L251" s="160">
        <f t="shared" si="28"/>
        <v>10884</v>
      </c>
      <c r="M251" s="46">
        <f t="shared" si="29"/>
        <v>246</v>
      </c>
      <c r="N251" s="43" t="str">
        <f>IF(AND(E251='Povolené hodnoty'!$B$4,F251=2),G251+J251,"")</f>
        <v/>
      </c>
      <c r="O251" s="45" t="str">
        <f>IF(AND(E251='Povolené hodnoty'!$B$4,F251=1),G251+J251,"")</f>
        <v/>
      </c>
      <c r="P251" s="43" t="str">
        <f>IF(AND(E251='Povolené hodnoty'!$B$4,F251=10),H251+K251,"")</f>
        <v/>
      </c>
      <c r="Q251" s="45" t="str">
        <f>IF(AND(E251='Povolené hodnoty'!$B$4,F251=9),H251+K251,"")</f>
        <v/>
      </c>
      <c r="R251" s="43" t="str">
        <f>IF(AND(E251&lt;&gt;'Povolené hodnoty'!$B$4,F251=2),G251+J251,"")</f>
        <v/>
      </c>
      <c r="S251" s="44" t="str">
        <f>IF(AND(E251&lt;&gt;'Povolené hodnoty'!$B$4,F251=3),G251+J251,"")</f>
        <v/>
      </c>
      <c r="T251" s="44" t="str">
        <f>IF(AND(E251&lt;&gt;'Povolené hodnoty'!$B$4,F251=4),G251+J251,"")</f>
        <v/>
      </c>
      <c r="U251" s="44" t="str">
        <f>IF(AND(E251&lt;&gt;'Povolené hodnoty'!$B$4,F251="5a"),G251-H251+J251-K251,"")</f>
        <v/>
      </c>
      <c r="V251" s="44" t="str">
        <f>IF(AND(E251&lt;&gt;'Povolené hodnoty'!$B$4,F251="5b"),G251-H251+J251-K251,"")</f>
        <v/>
      </c>
      <c r="W251" s="44" t="str">
        <f>IF(AND(E251&lt;&gt;'Povolené hodnoty'!$B$4,F251=6),G251+J251,"")</f>
        <v/>
      </c>
      <c r="X251" s="45" t="str">
        <f>IF(AND(E251&lt;&gt;'Povolené hodnoty'!$B$4,F251=7),G251+J251,"")</f>
        <v/>
      </c>
      <c r="Y251" s="43" t="str">
        <f>IF(AND(E251&lt;&gt;'Povolené hodnoty'!$B$4,F251=10),H251+K251,"")</f>
        <v/>
      </c>
      <c r="Z251" s="44" t="str">
        <f>IF(AND(E251&lt;&gt;'Povolené hodnoty'!$B$4,F251=11),H251+K251,"")</f>
        <v/>
      </c>
      <c r="AA251" s="44" t="str">
        <f>IF(AND(E251&lt;&gt;'Povolené hodnoty'!$B$4,F251=12),H251+K251,"")</f>
        <v/>
      </c>
      <c r="AB251" s="45" t="str">
        <f>IF(AND(E251&lt;&gt;'Povolené hodnoty'!$B$4,F251=13),H251+K251,"")</f>
        <v/>
      </c>
      <c r="AD251" s="19" t="b">
        <f t="shared" si="30"/>
        <v>0</v>
      </c>
      <c r="AE251" s="19" t="b">
        <f t="shared" si="31"/>
        <v>0</v>
      </c>
      <c r="AF251" s="19" t="b">
        <f>AND(E251&lt;&gt;'Povolené hodnoty'!$B$6,OR(SUM(G251,J251)&lt;&gt;SUM(N251:O251,R251:X251),SUM(H251,K251)&lt;&gt;SUM(P251:Q251,Y251:AB251),COUNT(G251:H251,J251:K251)&lt;&gt;COUNT(N251:AB251)))</f>
        <v>0</v>
      </c>
      <c r="AG251" s="19" t="b">
        <f>AND(E251='Povolené hodnoty'!$B$6,$AG$5)</f>
        <v>0</v>
      </c>
    </row>
    <row r="252" spans="1:33" x14ac:dyDescent="0.2">
      <c r="A252" s="81">
        <f t="shared" si="26"/>
        <v>247</v>
      </c>
      <c r="B252" s="85"/>
      <c r="C252" s="86"/>
      <c r="D252" s="75"/>
      <c r="E252" s="76"/>
      <c r="F252" s="77"/>
      <c r="G252" s="78"/>
      <c r="H252" s="79"/>
      <c r="I252" s="45">
        <f t="shared" si="27"/>
        <v>3625</v>
      </c>
      <c r="J252" s="158"/>
      <c r="K252" s="159"/>
      <c r="L252" s="160">
        <f t="shared" si="28"/>
        <v>10884</v>
      </c>
      <c r="M252" s="46">
        <f t="shared" si="29"/>
        <v>247</v>
      </c>
      <c r="N252" s="43" t="str">
        <f>IF(AND(E252='Povolené hodnoty'!$B$4,F252=2),G252+J252,"")</f>
        <v/>
      </c>
      <c r="O252" s="45" t="str">
        <f>IF(AND(E252='Povolené hodnoty'!$B$4,F252=1),G252+J252,"")</f>
        <v/>
      </c>
      <c r="P252" s="43" t="str">
        <f>IF(AND(E252='Povolené hodnoty'!$B$4,F252=10),H252+K252,"")</f>
        <v/>
      </c>
      <c r="Q252" s="45" t="str">
        <f>IF(AND(E252='Povolené hodnoty'!$B$4,F252=9),H252+K252,"")</f>
        <v/>
      </c>
      <c r="R252" s="43" t="str">
        <f>IF(AND(E252&lt;&gt;'Povolené hodnoty'!$B$4,F252=2),G252+J252,"")</f>
        <v/>
      </c>
      <c r="S252" s="44" t="str">
        <f>IF(AND(E252&lt;&gt;'Povolené hodnoty'!$B$4,F252=3),G252+J252,"")</f>
        <v/>
      </c>
      <c r="T252" s="44" t="str">
        <f>IF(AND(E252&lt;&gt;'Povolené hodnoty'!$B$4,F252=4),G252+J252,"")</f>
        <v/>
      </c>
      <c r="U252" s="44" t="str">
        <f>IF(AND(E252&lt;&gt;'Povolené hodnoty'!$B$4,F252="5a"),G252-H252+J252-K252,"")</f>
        <v/>
      </c>
      <c r="V252" s="44" t="str">
        <f>IF(AND(E252&lt;&gt;'Povolené hodnoty'!$B$4,F252="5b"),G252-H252+J252-K252,"")</f>
        <v/>
      </c>
      <c r="W252" s="44" t="str">
        <f>IF(AND(E252&lt;&gt;'Povolené hodnoty'!$B$4,F252=6),G252+J252,"")</f>
        <v/>
      </c>
      <c r="X252" s="45" t="str">
        <f>IF(AND(E252&lt;&gt;'Povolené hodnoty'!$B$4,F252=7),G252+J252,"")</f>
        <v/>
      </c>
      <c r="Y252" s="43" t="str">
        <f>IF(AND(E252&lt;&gt;'Povolené hodnoty'!$B$4,F252=10),H252+K252,"")</f>
        <v/>
      </c>
      <c r="Z252" s="44" t="str">
        <f>IF(AND(E252&lt;&gt;'Povolené hodnoty'!$B$4,F252=11),H252+K252,"")</f>
        <v/>
      </c>
      <c r="AA252" s="44" t="str">
        <f>IF(AND(E252&lt;&gt;'Povolené hodnoty'!$B$4,F252=12),H252+K252,"")</f>
        <v/>
      </c>
      <c r="AB252" s="45" t="str">
        <f>IF(AND(E252&lt;&gt;'Povolené hodnoty'!$B$4,F252=13),H252+K252,"")</f>
        <v/>
      </c>
      <c r="AD252" s="19" t="b">
        <f t="shared" si="30"/>
        <v>0</v>
      </c>
      <c r="AE252" s="19" t="b">
        <f t="shared" si="31"/>
        <v>0</v>
      </c>
      <c r="AF252" s="19" t="b">
        <f>AND(E252&lt;&gt;'Povolené hodnoty'!$B$6,OR(SUM(G252,J252)&lt;&gt;SUM(N252:O252,R252:X252),SUM(H252,K252)&lt;&gt;SUM(P252:Q252,Y252:AB252),COUNT(G252:H252,J252:K252)&lt;&gt;COUNT(N252:AB252)))</f>
        <v>0</v>
      </c>
      <c r="AG252" s="19" t="b">
        <f>AND(E252='Povolené hodnoty'!$B$6,$AG$5)</f>
        <v>0</v>
      </c>
    </row>
    <row r="253" spans="1:33" x14ac:dyDescent="0.2">
      <c r="A253" s="81">
        <f t="shared" si="26"/>
        <v>248</v>
      </c>
      <c r="B253" s="85"/>
      <c r="C253" s="86"/>
      <c r="D253" s="75"/>
      <c r="E253" s="76"/>
      <c r="F253" s="77"/>
      <c r="G253" s="78"/>
      <c r="H253" s="79"/>
      <c r="I253" s="45">
        <f t="shared" si="27"/>
        <v>3625</v>
      </c>
      <c r="J253" s="158"/>
      <c r="K253" s="159"/>
      <c r="L253" s="160">
        <f t="shared" si="28"/>
        <v>10884</v>
      </c>
      <c r="M253" s="46">
        <f t="shared" si="29"/>
        <v>248</v>
      </c>
      <c r="N253" s="43" t="str">
        <f>IF(AND(E253='Povolené hodnoty'!$B$4,F253=2),G253+J253,"")</f>
        <v/>
      </c>
      <c r="O253" s="45" t="str">
        <f>IF(AND(E253='Povolené hodnoty'!$B$4,F253=1),G253+J253,"")</f>
        <v/>
      </c>
      <c r="P253" s="43" t="str">
        <f>IF(AND(E253='Povolené hodnoty'!$B$4,F253=10),H253+K253,"")</f>
        <v/>
      </c>
      <c r="Q253" s="45" t="str">
        <f>IF(AND(E253='Povolené hodnoty'!$B$4,F253=9),H253+K253,"")</f>
        <v/>
      </c>
      <c r="R253" s="43" t="str">
        <f>IF(AND(E253&lt;&gt;'Povolené hodnoty'!$B$4,F253=2),G253+J253,"")</f>
        <v/>
      </c>
      <c r="S253" s="44" t="str">
        <f>IF(AND(E253&lt;&gt;'Povolené hodnoty'!$B$4,F253=3),G253+J253,"")</f>
        <v/>
      </c>
      <c r="T253" s="44" t="str">
        <f>IF(AND(E253&lt;&gt;'Povolené hodnoty'!$B$4,F253=4),G253+J253,"")</f>
        <v/>
      </c>
      <c r="U253" s="44" t="str">
        <f>IF(AND(E253&lt;&gt;'Povolené hodnoty'!$B$4,F253="5a"),G253-H253+J253-K253,"")</f>
        <v/>
      </c>
      <c r="V253" s="44" t="str">
        <f>IF(AND(E253&lt;&gt;'Povolené hodnoty'!$B$4,F253="5b"),G253-H253+J253-K253,"")</f>
        <v/>
      </c>
      <c r="W253" s="44" t="str">
        <f>IF(AND(E253&lt;&gt;'Povolené hodnoty'!$B$4,F253=6),G253+J253,"")</f>
        <v/>
      </c>
      <c r="X253" s="45" t="str">
        <f>IF(AND(E253&lt;&gt;'Povolené hodnoty'!$B$4,F253=7),G253+J253,"")</f>
        <v/>
      </c>
      <c r="Y253" s="43" t="str">
        <f>IF(AND(E253&lt;&gt;'Povolené hodnoty'!$B$4,F253=10),H253+K253,"")</f>
        <v/>
      </c>
      <c r="Z253" s="44" t="str">
        <f>IF(AND(E253&lt;&gt;'Povolené hodnoty'!$B$4,F253=11),H253+K253,"")</f>
        <v/>
      </c>
      <c r="AA253" s="44" t="str">
        <f>IF(AND(E253&lt;&gt;'Povolené hodnoty'!$B$4,F253=12),H253+K253,"")</f>
        <v/>
      </c>
      <c r="AB253" s="45" t="str">
        <f>IF(AND(E253&lt;&gt;'Povolené hodnoty'!$B$4,F253=13),H253+K253,"")</f>
        <v/>
      </c>
      <c r="AD253" s="19" t="b">
        <f t="shared" si="30"/>
        <v>0</v>
      </c>
      <c r="AE253" s="19" t="b">
        <f t="shared" si="31"/>
        <v>0</v>
      </c>
      <c r="AF253" s="19" t="b">
        <f>AND(E253&lt;&gt;'Povolené hodnoty'!$B$6,OR(SUM(G253,J253)&lt;&gt;SUM(N253:O253,R253:X253),SUM(H253,K253)&lt;&gt;SUM(P253:Q253,Y253:AB253),COUNT(G253:H253,J253:K253)&lt;&gt;COUNT(N253:AB253)))</f>
        <v>0</v>
      </c>
      <c r="AG253" s="19" t="b">
        <f>AND(E253='Povolené hodnoty'!$B$6,$AG$5)</f>
        <v>0</v>
      </c>
    </row>
    <row r="254" spans="1:33" x14ac:dyDescent="0.2">
      <c r="A254" s="81">
        <f t="shared" si="26"/>
        <v>249</v>
      </c>
      <c r="B254" s="85"/>
      <c r="C254" s="86"/>
      <c r="D254" s="75"/>
      <c r="E254" s="76"/>
      <c r="F254" s="77"/>
      <c r="G254" s="78"/>
      <c r="H254" s="79"/>
      <c r="I254" s="45">
        <f t="shared" si="27"/>
        <v>3625</v>
      </c>
      <c r="J254" s="158"/>
      <c r="K254" s="159"/>
      <c r="L254" s="160">
        <f t="shared" si="28"/>
        <v>10884</v>
      </c>
      <c r="M254" s="46">
        <f t="shared" si="29"/>
        <v>249</v>
      </c>
      <c r="N254" s="43" t="str">
        <f>IF(AND(E254='Povolené hodnoty'!$B$4,F254=2),G254+J254,"")</f>
        <v/>
      </c>
      <c r="O254" s="45" t="str">
        <f>IF(AND(E254='Povolené hodnoty'!$B$4,F254=1),G254+J254,"")</f>
        <v/>
      </c>
      <c r="P254" s="43" t="str">
        <f>IF(AND(E254='Povolené hodnoty'!$B$4,F254=10),H254+K254,"")</f>
        <v/>
      </c>
      <c r="Q254" s="45" t="str">
        <f>IF(AND(E254='Povolené hodnoty'!$B$4,F254=9),H254+K254,"")</f>
        <v/>
      </c>
      <c r="R254" s="43" t="str">
        <f>IF(AND(E254&lt;&gt;'Povolené hodnoty'!$B$4,F254=2),G254+J254,"")</f>
        <v/>
      </c>
      <c r="S254" s="44" t="str">
        <f>IF(AND(E254&lt;&gt;'Povolené hodnoty'!$B$4,F254=3),G254+J254,"")</f>
        <v/>
      </c>
      <c r="T254" s="44" t="str">
        <f>IF(AND(E254&lt;&gt;'Povolené hodnoty'!$B$4,F254=4),G254+J254,"")</f>
        <v/>
      </c>
      <c r="U254" s="44" t="str">
        <f>IF(AND(E254&lt;&gt;'Povolené hodnoty'!$B$4,F254="5a"),G254-H254+J254-K254,"")</f>
        <v/>
      </c>
      <c r="V254" s="44" t="str">
        <f>IF(AND(E254&lt;&gt;'Povolené hodnoty'!$B$4,F254="5b"),G254-H254+J254-K254,"")</f>
        <v/>
      </c>
      <c r="W254" s="44" t="str">
        <f>IF(AND(E254&lt;&gt;'Povolené hodnoty'!$B$4,F254=6),G254+J254,"")</f>
        <v/>
      </c>
      <c r="X254" s="45" t="str">
        <f>IF(AND(E254&lt;&gt;'Povolené hodnoty'!$B$4,F254=7),G254+J254,"")</f>
        <v/>
      </c>
      <c r="Y254" s="43" t="str">
        <f>IF(AND(E254&lt;&gt;'Povolené hodnoty'!$B$4,F254=10),H254+K254,"")</f>
        <v/>
      </c>
      <c r="Z254" s="44" t="str">
        <f>IF(AND(E254&lt;&gt;'Povolené hodnoty'!$B$4,F254=11),H254+K254,"")</f>
        <v/>
      </c>
      <c r="AA254" s="44" t="str">
        <f>IF(AND(E254&lt;&gt;'Povolené hodnoty'!$B$4,F254=12),H254+K254,"")</f>
        <v/>
      </c>
      <c r="AB254" s="45" t="str">
        <f>IF(AND(E254&lt;&gt;'Povolené hodnoty'!$B$4,F254=13),H254+K254,"")</f>
        <v/>
      </c>
      <c r="AD254" s="19" t="b">
        <f t="shared" si="30"/>
        <v>0</v>
      </c>
      <c r="AE254" s="19" t="b">
        <f t="shared" si="31"/>
        <v>0</v>
      </c>
      <c r="AF254" s="19" t="b">
        <f>AND(E254&lt;&gt;'Povolené hodnoty'!$B$6,OR(SUM(G254,J254)&lt;&gt;SUM(N254:O254,R254:X254),SUM(H254,K254)&lt;&gt;SUM(P254:Q254,Y254:AB254),COUNT(G254:H254,J254:K254)&lt;&gt;COUNT(N254:AB254)))</f>
        <v>0</v>
      </c>
      <c r="AG254" s="19" t="b">
        <f>AND(E254='Povolené hodnoty'!$B$6,$AG$5)</f>
        <v>0</v>
      </c>
    </row>
    <row r="255" spans="1:33" x14ac:dyDescent="0.2">
      <c r="A255" s="81">
        <f t="shared" si="26"/>
        <v>250</v>
      </c>
      <c r="B255" s="85"/>
      <c r="C255" s="86"/>
      <c r="D255" s="75"/>
      <c r="E255" s="76"/>
      <c r="F255" s="77"/>
      <c r="G255" s="78"/>
      <c r="H255" s="79"/>
      <c r="I255" s="45">
        <f t="shared" si="27"/>
        <v>3625</v>
      </c>
      <c r="J255" s="158"/>
      <c r="K255" s="159"/>
      <c r="L255" s="160">
        <f t="shared" si="28"/>
        <v>10884</v>
      </c>
      <c r="M255" s="46">
        <f t="shared" si="29"/>
        <v>250</v>
      </c>
      <c r="N255" s="43" t="str">
        <f>IF(AND(E255='Povolené hodnoty'!$B$4,F255=2),G255+J255,"")</f>
        <v/>
      </c>
      <c r="O255" s="45" t="str">
        <f>IF(AND(E255='Povolené hodnoty'!$B$4,F255=1),G255+J255,"")</f>
        <v/>
      </c>
      <c r="P255" s="43" t="str">
        <f>IF(AND(E255='Povolené hodnoty'!$B$4,F255=10),H255+K255,"")</f>
        <v/>
      </c>
      <c r="Q255" s="45" t="str">
        <f>IF(AND(E255='Povolené hodnoty'!$B$4,F255=9),H255+K255,"")</f>
        <v/>
      </c>
      <c r="R255" s="43" t="str">
        <f>IF(AND(E255&lt;&gt;'Povolené hodnoty'!$B$4,F255=2),G255+J255,"")</f>
        <v/>
      </c>
      <c r="S255" s="44" t="str">
        <f>IF(AND(E255&lt;&gt;'Povolené hodnoty'!$B$4,F255=3),G255+J255,"")</f>
        <v/>
      </c>
      <c r="T255" s="44" t="str">
        <f>IF(AND(E255&lt;&gt;'Povolené hodnoty'!$B$4,F255=4),G255+J255,"")</f>
        <v/>
      </c>
      <c r="U255" s="44" t="str">
        <f>IF(AND(E255&lt;&gt;'Povolené hodnoty'!$B$4,F255="5a"),G255-H255+J255-K255,"")</f>
        <v/>
      </c>
      <c r="V255" s="44" t="str">
        <f>IF(AND(E255&lt;&gt;'Povolené hodnoty'!$B$4,F255="5b"),G255-H255+J255-K255,"")</f>
        <v/>
      </c>
      <c r="W255" s="44" t="str">
        <f>IF(AND(E255&lt;&gt;'Povolené hodnoty'!$B$4,F255=6),G255+J255,"")</f>
        <v/>
      </c>
      <c r="X255" s="45" t="str">
        <f>IF(AND(E255&lt;&gt;'Povolené hodnoty'!$B$4,F255=7),G255+J255,"")</f>
        <v/>
      </c>
      <c r="Y255" s="43" t="str">
        <f>IF(AND(E255&lt;&gt;'Povolené hodnoty'!$B$4,F255=10),H255+K255,"")</f>
        <v/>
      </c>
      <c r="Z255" s="44" t="str">
        <f>IF(AND(E255&lt;&gt;'Povolené hodnoty'!$B$4,F255=11),H255+K255,"")</f>
        <v/>
      </c>
      <c r="AA255" s="44" t="str">
        <f>IF(AND(E255&lt;&gt;'Povolené hodnoty'!$B$4,F255=12),H255+K255,"")</f>
        <v/>
      </c>
      <c r="AB255" s="45" t="str">
        <f>IF(AND(E255&lt;&gt;'Povolené hodnoty'!$B$4,F255=13),H255+K255,"")</f>
        <v/>
      </c>
      <c r="AD255" s="19" t="b">
        <f t="shared" si="30"/>
        <v>0</v>
      </c>
      <c r="AE255" s="19" t="b">
        <f t="shared" si="31"/>
        <v>0</v>
      </c>
      <c r="AF255" s="19" t="b">
        <f>AND(E255&lt;&gt;'Povolené hodnoty'!$B$6,OR(SUM(G255,J255)&lt;&gt;SUM(N255:O255,R255:X255),SUM(H255,K255)&lt;&gt;SUM(P255:Q255,Y255:AB255),COUNT(G255:H255,J255:K255)&lt;&gt;COUNT(N255:AB255)))</f>
        <v>0</v>
      </c>
      <c r="AG255" s="19" t="b">
        <f>AND(E255='Povolené hodnoty'!$B$6,$AG$5)</f>
        <v>0</v>
      </c>
    </row>
    <row r="256" spans="1:33" x14ac:dyDescent="0.2">
      <c r="A256" s="81">
        <f t="shared" si="26"/>
        <v>251</v>
      </c>
      <c r="B256" s="85"/>
      <c r="C256" s="86"/>
      <c r="D256" s="75"/>
      <c r="E256" s="76"/>
      <c r="F256" s="77"/>
      <c r="G256" s="78"/>
      <c r="H256" s="79"/>
      <c r="I256" s="45">
        <f t="shared" si="27"/>
        <v>3625</v>
      </c>
      <c r="J256" s="158"/>
      <c r="K256" s="159"/>
      <c r="L256" s="160">
        <f t="shared" si="28"/>
        <v>10884</v>
      </c>
      <c r="M256" s="46">
        <f t="shared" si="29"/>
        <v>251</v>
      </c>
      <c r="N256" s="43" t="str">
        <f>IF(AND(E256='Povolené hodnoty'!$B$4,F256=2),G256+J256,"")</f>
        <v/>
      </c>
      <c r="O256" s="45" t="str">
        <f>IF(AND(E256='Povolené hodnoty'!$B$4,F256=1),G256+J256,"")</f>
        <v/>
      </c>
      <c r="P256" s="43" t="str">
        <f>IF(AND(E256='Povolené hodnoty'!$B$4,F256=10),H256+K256,"")</f>
        <v/>
      </c>
      <c r="Q256" s="45" t="str">
        <f>IF(AND(E256='Povolené hodnoty'!$B$4,F256=9),H256+K256,"")</f>
        <v/>
      </c>
      <c r="R256" s="43" t="str">
        <f>IF(AND(E256&lt;&gt;'Povolené hodnoty'!$B$4,F256=2),G256+J256,"")</f>
        <v/>
      </c>
      <c r="S256" s="44" t="str">
        <f>IF(AND(E256&lt;&gt;'Povolené hodnoty'!$B$4,F256=3),G256+J256,"")</f>
        <v/>
      </c>
      <c r="T256" s="44" t="str">
        <f>IF(AND(E256&lt;&gt;'Povolené hodnoty'!$B$4,F256=4),G256+J256,"")</f>
        <v/>
      </c>
      <c r="U256" s="44" t="str">
        <f>IF(AND(E256&lt;&gt;'Povolené hodnoty'!$B$4,F256="5a"),G256-H256+J256-K256,"")</f>
        <v/>
      </c>
      <c r="V256" s="44" t="str">
        <f>IF(AND(E256&lt;&gt;'Povolené hodnoty'!$B$4,F256="5b"),G256-H256+J256-K256,"")</f>
        <v/>
      </c>
      <c r="W256" s="44" t="str">
        <f>IF(AND(E256&lt;&gt;'Povolené hodnoty'!$B$4,F256=6),G256+J256,"")</f>
        <v/>
      </c>
      <c r="X256" s="45" t="str">
        <f>IF(AND(E256&lt;&gt;'Povolené hodnoty'!$B$4,F256=7),G256+J256,"")</f>
        <v/>
      </c>
      <c r="Y256" s="43" t="str">
        <f>IF(AND(E256&lt;&gt;'Povolené hodnoty'!$B$4,F256=10),H256+K256,"")</f>
        <v/>
      </c>
      <c r="Z256" s="44" t="str">
        <f>IF(AND(E256&lt;&gt;'Povolené hodnoty'!$B$4,F256=11),H256+K256,"")</f>
        <v/>
      </c>
      <c r="AA256" s="44" t="str">
        <f>IF(AND(E256&lt;&gt;'Povolené hodnoty'!$B$4,F256=12),H256+K256,"")</f>
        <v/>
      </c>
      <c r="AB256" s="45" t="str">
        <f>IF(AND(E256&lt;&gt;'Povolené hodnoty'!$B$4,F256=13),H256+K256,"")</f>
        <v/>
      </c>
      <c r="AD256" s="19" t="b">
        <f t="shared" si="30"/>
        <v>0</v>
      </c>
      <c r="AE256" s="19" t="b">
        <f t="shared" si="31"/>
        <v>0</v>
      </c>
      <c r="AF256" s="19" t="b">
        <f>AND(E256&lt;&gt;'Povolené hodnoty'!$B$6,OR(SUM(G256,J256)&lt;&gt;SUM(N256:O256,R256:X256),SUM(H256,K256)&lt;&gt;SUM(P256:Q256,Y256:AB256),COUNT(G256:H256,J256:K256)&lt;&gt;COUNT(N256:AB256)))</f>
        <v>0</v>
      </c>
      <c r="AG256" s="19" t="b">
        <f>AND(E256='Povolené hodnoty'!$B$6,$AG$5)</f>
        <v>0</v>
      </c>
    </row>
    <row r="257" spans="1:33" x14ac:dyDescent="0.2">
      <c r="A257" s="81">
        <f t="shared" si="26"/>
        <v>252</v>
      </c>
      <c r="B257" s="85"/>
      <c r="C257" s="86"/>
      <c r="D257" s="75"/>
      <c r="E257" s="76"/>
      <c r="F257" s="77"/>
      <c r="G257" s="78"/>
      <c r="H257" s="79"/>
      <c r="I257" s="45">
        <f t="shared" si="27"/>
        <v>3625</v>
      </c>
      <c r="J257" s="158"/>
      <c r="K257" s="159"/>
      <c r="L257" s="160">
        <f t="shared" si="28"/>
        <v>10884</v>
      </c>
      <c r="M257" s="46">
        <f t="shared" si="29"/>
        <v>252</v>
      </c>
      <c r="N257" s="43" t="str">
        <f>IF(AND(E257='Povolené hodnoty'!$B$4,F257=2),G257+J257,"")</f>
        <v/>
      </c>
      <c r="O257" s="45" t="str">
        <f>IF(AND(E257='Povolené hodnoty'!$B$4,F257=1),G257+J257,"")</f>
        <v/>
      </c>
      <c r="P257" s="43" t="str">
        <f>IF(AND(E257='Povolené hodnoty'!$B$4,F257=10),H257+K257,"")</f>
        <v/>
      </c>
      <c r="Q257" s="45" t="str">
        <f>IF(AND(E257='Povolené hodnoty'!$B$4,F257=9),H257+K257,"")</f>
        <v/>
      </c>
      <c r="R257" s="43" t="str">
        <f>IF(AND(E257&lt;&gt;'Povolené hodnoty'!$B$4,F257=2),G257+J257,"")</f>
        <v/>
      </c>
      <c r="S257" s="44" t="str">
        <f>IF(AND(E257&lt;&gt;'Povolené hodnoty'!$B$4,F257=3),G257+J257,"")</f>
        <v/>
      </c>
      <c r="T257" s="44" t="str">
        <f>IF(AND(E257&lt;&gt;'Povolené hodnoty'!$B$4,F257=4),G257+J257,"")</f>
        <v/>
      </c>
      <c r="U257" s="44" t="str">
        <f>IF(AND(E257&lt;&gt;'Povolené hodnoty'!$B$4,F257="5a"),G257-H257+J257-K257,"")</f>
        <v/>
      </c>
      <c r="V257" s="44" t="str">
        <f>IF(AND(E257&lt;&gt;'Povolené hodnoty'!$B$4,F257="5b"),G257-H257+J257-K257,"")</f>
        <v/>
      </c>
      <c r="W257" s="44" t="str">
        <f>IF(AND(E257&lt;&gt;'Povolené hodnoty'!$B$4,F257=6),G257+J257,"")</f>
        <v/>
      </c>
      <c r="X257" s="45" t="str">
        <f>IF(AND(E257&lt;&gt;'Povolené hodnoty'!$B$4,F257=7),G257+J257,"")</f>
        <v/>
      </c>
      <c r="Y257" s="43" t="str">
        <f>IF(AND(E257&lt;&gt;'Povolené hodnoty'!$B$4,F257=10),H257+K257,"")</f>
        <v/>
      </c>
      <c r="Z257" s="44" t="str">
        <f>IF(AND(E257&lt;&gt;'Povolené hodnoty'!$B$4,F257=11),H257+K257,"")</f>
        <v/>
      </c>
      <c r="AA257" s="44" t="str">
        <f>IF(AND(E257&lt;&gt;'Povolené hodnoty'!$B$4,F257=12),H257+K257,"")</f>
        <v/>
      </c>
      <c r="AB257" s="45" t="str">
        <f>IF(AND(E257&lt;&gt;'Povolené hodnoty'!$B$4,F257=13),H257+K257,"")</f>
        <v/>
      </c>
      <c r="AD257" s="19" t="b">
        <f t="shared" si="30"/>
        <v>0</v>
      </c>
      <c r="AE257" s="19" t="b">
        <f t="shared" si="31"/>
        <v>0</v>
      </c>
      <c r="AF257" s="19" t="b">
        <f>AND(E257&lt;&gt;'Povolené hodnoty'!$B$6,OR(SUM(G257,J257)&lt;&gt;SUM(N257:O257,R257:X257),SUM(H257,K257)&lt;&gt;SUM(P257:Q257,Y257:AB257),COUNT(G257:H257,J257:K257)&lt;&gt;COUNT(N257:AB257)))</f>
        <v>0</v>
      </c>
      <c r="AG257" s="19" t="b">
        <f>AND(E257='Povolené hodnoty'!$B$6,$AG$5)</f>
        <v>0</v>
      </c>
    </row>
    <row r="258" spans="1:33" x14ac:dyDescent="0.2">
      <c r="A258" s="81">
        <f t="shared" si="26"/>
        <v>253</v>
      </c>
      <c r="B258" s="85"/>
      <c r="C258" s="86"/>
      <c r="D258" s="75"/>
      <c r="E258" s="76"/>
      <c r="F258" s="77"/>
      <c r="G258" s="78"/>
      <c r="H258" s="79"/>
      <c r="I258" s="45">
        <f t="shared" si="27"/>
        <v>3625</v>
      </c>
      <c r="J258" s="158"/>
      <c r="K258" s="159"/>
      <c r="L258" s="160">
        <f t="shared" si="28"/>
        <v>10884</v>
      </c>
      <c r="M258" s="46">
        <f t="shared" si="29"/>
        <v>253</v>
      </c>
      <c r="N258" s="43" t="str">
        <f>IF(AND(E258='Povolené hodnoty'!$B$4,F258=2),G258+J258,"")</f>
        <v/>
      </c>
      <c r="O258" s="45" t="str">
        <f>IF(AND(E258='Povolené hodnoty'!$B$4,F258=1),G258+J258,"")</f>
        <v/>
      </c>
      <c r="P258" s="43" t="str">
        <f>IF(AND(E258='Povolené hodnoty'!$B$4,F258=10),H258+K258,"")</f>
        <v/>
      </c>
      <c r="Q258" s="45" t="str">
        <f>IF(AND(E258='Povolené hodnoty'!$B$4,F258=9),H258+K258,"")</f>
        <v/>
      </c>
      <c r="R258" s="43" t="str">
        <f>IF(AND(E258&lt;&gt;'Povolené hodnoty'!$B$4,F258=2),G258+J258,"")</f>
        <v/>
      </c>
      <c r="S258" s="44" t="str">
        <f>IF(AND(E258&lt;&gt;'Povolené hodnoty'!$B$4,F258=3),G258+J258,"")</f>
        <v/>
      </c>
      <c r="T258" s="44" t="str">
        <f>IF(AND(E258&lt;&gt;'Povolené hodnoty'!$B$4,F258=4),G258+J258,"")</f>
        <v/>
      </c>
      <c r="U258" s="44" t="str">
        <f>IF(AND(E258&lt;&gt;'Povolené hodnoty'!$B$4,F258="5a"),G258-H258+J258-K258,"")</f>
        <v/>
      </c>
      <c r="V258" s="44" t="str">
        <f>IF(AND(E258&lt;&gt;'Povolené hodnoty'!$B$4,F258="5b"),G258-H258+J258-K258,"")</f>
        <v/>
      </c>
      <c r="W258" s="44" t="str">
        <f>IF(AND(E258&lt;&gt;'Povolené hodnoty'!$B$4,F258=6),G258+J258,"")</f>
        <v/>
      </c>
      <c r="X258" s="45" t="str">
        <f>IF(AND(E258&lt;&gt;'Povolené hodnoty'!$B$4,F258=7),G258+J258,"")</f>
        <v/>
      </c>
      <c r="Y258" s="43" t="str">
        <f>IF(AND(E258&lt;&gt;'Povolené hodnoty'!$B$4,F258=10),H258+K258,"")</f>
        <v/>
      </c>
      <c r="Z258" s="44" t="str">
        <f>IF(AND(E258&lt;&gt;'Povolené hodnoty'!$B$4,F258=11),H258+K258,"")</f>
        <v/>
      </c>
      <c r="AA258" s="44" t="str">
        <f>IF(AND(E258&lt;&gt;'Povolené hodnoty'!$B$4,F258=12),H258+K258,"")</f>
        <v/>
      </c>
      <c r="AB258" s="45" t="str">
        <f>IF(AND(E258&lt;&gt;'Povolené hodnoty'!$B$4,F258=13),H258+K258,"")</f>
        <v/>
      </c>
      <c r="AD258" s="19" t="b">
        <f t="shared" si="30"/>
        <v>0</v>
      </c>
      <c r="AE258" s="19" t="b">
        <f t="shared" si="31"/>
        <v>0</v>
      </c>
      <c r="AF258" s="19" t="b">
        <f>AND(E258&lt;&gt;'Povolené hodnoty'!$B$6,OR(SUM(G258,J258)&lt;&gt;SUM(N258:O258,R258:X258),SUM(H258,K258)&lt;&gt;SUM(P258:Q258,Y258:AB258),COUNT(G258:H258,J258:K258)&lt;&gt;COUNT(N258:AB258)))</f>
        <v>0</v>
      </c>
      <c r="AG258" s="19" t="b">
        <f>AND(E258='Povolené hodnoty'!$B$6,$AG$5)</f>
        <v>0</v>
      </c>
    </row>
    <row r="259" spans="1:33" x14ac:dyDescent="0.2">
      <c r="A259" s="81">
        <f t="shared" si="26"/>
        <v>254</v>
      </c>
      <c r="B259" s="85"/>
      <c r="C259" s="86"/>
      <c r="D259" s="75"/>
      <c r="E259" s="76"/>
      <c r="F259" s="77"/>
      <c r="G259" s="78"/>
      <c r="H259" s="79"/>
      <c r="I259" s="45">
        <f t="shared" si="27"/>
        <v>3625</v>
      </c>
      <c r="J259" s="158"/>
      <c r="K259" s="159"/>
      <c r="L259" s="160">
        <f t="shared" si="28"/>
        <v>10884</v>
      </c>
      <c r="M259" s="46">
        <f t="shared" si="29"/>
        <v>254</v>
      </c>
      <c r="N259" s="43" t="str">
        <f>IF(AND(E259='Povolené hodnoty'!$B$4,F259=2),G259+J259,"")</f>
        <v/>
      </c>
      <c r="O259" s="45" t="str">
        <f>IF(AND(E259='Povolené hodnoty'!$B$4,F259=1),G259+J259,"")</f>
        <v/>
      </c>
      <c r="P259" s="43" t="str">
        <f>IF(AND(E259='Povolené hodnoty'!$B$4,F259=10),H259+K259,"")</f>
        <v/>
      </c>
      <c r="Q259" s="45" t="str">
        <f>IF(AND(E259='Povolené hodnoty'!$B$4,F259=9),H259+K259,"")</f>
        <v/>
      </c>
      <c r="R259" s="43" t="str">
        <f>IF(AND(E259&lt;&gt;'Povolené hodnoty'!$B$4,F259=2),G259+J259,"")</f>
        <v/>
      </c>
      <c r="S259" s="44" t="str">
        <f>IF(AND(E259&lt;&gt;'Povolené hodnoty'!$B$4,F259=3),G259+J259,"")</f>
        <v/>
      </c>
      <c r="T259" s="44" t="str">
        <f>IF(AND(E259&lt;&gt;'Povolené hodnoty'!$B$4,F259=4),G259+J259,"")</f>
        <v/>
      </c>
      <c r="U259" s="44" t="str">
        <f>IF(AND(E259&lt;&gt;'Povolené hodnoty'!$B$4,F259="5a"),G259-H259+J259-K259,"")</f>
        <v/>
      </c>
      <c r="V259" s="44" t="str">
        <f>IF(AND(E259&lt;&gt;'Povolené hodnoty'!$B$4,F259="5b"),G259-H259+J259-K259,"")</f>
        <v/>
      </c>
      <c r="W259" s="44" t="str">
        <f>IF(AND(E259&lt;&gt;'Povolené hodnoty'!$B$4,F259=6),G259+J259,"")</f>
        <v/>
      </c>
      <c r="X259" s="45" t="str">
        <f>IF(AND(E259&lt;&gt;'Povolené hodnoty'!$B$4,F259=7),G259+J259,"")</f>
        <v/>
      </c>
      <c r="Y259" s="43" t="str">
        <f>IF(AND(E259&lt;&gt;'Povolené hodnoty'!$B$4,F259=10),H259+K259,"")</f>
        <v/>
      </c>
      <c r="Z259" s="44" t="str">
        <f>IF(AND(E259&lt;&gt;'Povolené hodnoty'!$B$4,F259=11),H259+K259,"")</f>
        <v/>
      </c>
      <c r="AA259" s="44" t="str">
        <f>IF(AND(E259&lt;&gt;'Povolené hodnoty'!$B$4,F259=12),H259+K259,"")</f>
        <v/>
      </c>
      <c r="AB259" s="45" t="str">
        <f>IF(AND(E259&lt;&gt;'Povolené hodnoty'!$B$4,F259=13),H259+K259,"")</f>
        <v/>
      </c>
      <c r="AD259" s="19" t="b">
        <f t="shared" si="30"/>
        <v>0</v>
      </c>
      <c r="AE259" s="19" t="b">
        <f t="shared" si="31"/>
        <v>0</v>
      </c>
      <c r="AF259" s="19" t="b">
        <f>AND(E259&lt;&gt;'Povolené hodnoty'!$B$6,OR(SUM(G259,J259)&lt;&gt;SUM(N259:O259,R259:X259),SUM(H259,K259)&lt;&gt;SUM(P259:Q259,Y259:AB259),COUNT(G259:H259,J259:K259)&lt;&gt;COUNT(N259:AB259)))</f>
        <v>0</v>
      </c>
      <c r="AG259" s="19" t="b">
        <f>AND(E259='Povolené hodnoty'!$B$6,$AG$5)</f>
        <v>0</v>
      </c>
    </row>
    <row r="260" spans="1:33" x14ac:dyDescent="0.2">
      <c r="A260" s="81">
        <f t="shared" si="26"/>
        <v>255</v>
      </c>
      <c r="B260" s="85"/>
      <c r="C260" s="86"/>
      <c r="D260" s="75"/>
      <c r="E260" s="76"/>
      <c r="F260" s="77"/>
      <c r="G260" s="78"/>
      <c r="H260" s="79"/>
      <c r="I260" s="45">
        <f t="shared" si="27"/>
        <v>3625</v>
      </c>
      <c r="J260" s="158"/>
      <c r="K260" s="159"/>
      <c r="L260" s="160">
        <f t="shared" si="28"/>
        <v>10884</v>
      </c>
      <c r="M260" s="46">
        <f t="shared" si="29"/>
        <v>255</v>
      </c>
      <c r="N260" s="43" t="str">
        <f>IF(AND(E260='Povolené hodnoty'!$B$4,F260=2),G260+J260,"")</f>
        <v/>
      </c>
      <c r="O260" s="45" t="str">
        <f>IF(AND(E260='Povolené hodnoty'!$B$4,F260=1),G260+J260,"")</f>
        <v/>
      </c>
      <c r="P260" s="43" t="str">
        <f>IF(AND(E260='Povolené hodnoty'!$B$4,F260=10),H260+K260,"")</f>
        <v/>
      </c>
      <c r="Q260" s="45" t="str">
        <f>IF(AND(E260='Povolené hodnoty'!$B$4,F260=9),H260+K260,"")</f>
        <v/>
      </c>
      <c r="R260" s="43" t="str">
        <f>IF(AND(E260&lt;&gt;'Povolené hodnoty'!$B$4,F260=2),G260+J260,"")</f>
        <v/>
      </c>
      <c r="S260" s="44" t="str">
        <f>IF(AND(E260&lt;&gt;'Povolené hodnoty'!$B$4,F260=3),G260+J260,"")</f>
        <v/>
      </c>
      <c r="T260" s="44" t="str">
        <f>IF(AND(E260&lt;&gt;'Povolené hodnoty'!$B$4,F260=4),G260+J260,"")</f>
        <v/>
      </c>
      <c r="U260" s="44" t="str">
        <f>IF(AND(E260&lt;&gt;'Povolené hodnoty'!$B$4,F260="5a"),G260-H260+J260-K260,"")</f>
        <v/>
      </c>
      <c r="V260" s="44" t="str">
        <f>IF(AND(E260&lt;&gt;'Povolené hodnoty'!$B$4,F260="5b"),G260-H260+J260-K260,"")</f>
        <v/>
      </c>
      <c r="W260" s="44" t="str">
        <f>IF(AND(E260&lt;&gt;'Povolené hodnoty'!$B$4,F260=6),G260+J260,"")</f>
        <v/>
      </c>
      <c r="X260" s="45" t="str">
        <f>IF(AND(E260&lt;&gt;'Povolené hodnoty'!$B$4,F260=7),G260+J260,"")</f>
        <v/>
      </c>
      <c r="Y260" s="43" t="str">
        <f>IF(AND(E260&lt;&gt;'Povolené hodnoty'!$B$4,F260=10),H260+K260,"")</f>
        <v/>
      </c>
      <c r="Z260" s="44" t="str">
        <f>IF(AND(E260&lt;&gt;'Povolené hodnoty'!$B$4,F260=11),H260+K260,"")</f>
        <v/>
      </c>
      <c r="AA260" s="44" t="str">
        <f>IF(AND(E260&lt;&gt;'Povolené hodnoty'!$B$4,F260=12),H260+K260,"")</f>
        <v/>
      </c>
      <c r="AB260" s="45" t="str">
        <f>IF(AND(E260&lt;&gt;'Povolené hodnoty'!$B$4,F260=13),H260+K260,"")</f>
        <v/>
      </c>
      <c r="AD260" s="19" t="b">
        <f t="shared" si="30"/>
        <v>0</v>
      </c>
      <c r="AE260" s="19" t="b">
        <f t="shared" si="31"/>
        <v>0</v>
      </c>
      <c r="AF260" s="19" t="b">
        <f>AND(E260&lt;&gt;'Povolené hodnoty'!$B$6,OR(SUM(G260,J260)&lt;&gt;SUM(N260:O260,R260:X260),SUM(H260,K260)&lt;&gt;SUM(P260:Q260,Y260:AB260),COUNT(G260:H260,J260:K260)&lt;&gt;COUNT(N260:AB260)))</f>
        <v>0</v>
      </c>
      <c r="AG260" s="19" t="b">
        <f>AND(E260='Povolené hodnoty'!$B$6,$AG$5)</f>
        <v>0</v>
      </c>
    </row>
    <row r="261" spans="1:33" x14ac:dyDescent="0.2">
      <c r="A261" s="81">
        <f t="shared" si="26"/>
        <v>256</v>
      </c>
      <c r="B261" s="85"/>
      <c r="C261" s="86"/>
      <c r="D261" s="75"/>
      <c r="E261" s="76"/>
      <c r="F261" s="77"/>
      <c r="G261" s="78"/>
      <c r="H261" s="79"/>
      <c r="I261" s="45">
        <f t="shared" si="27"/>
        <v>3625</v>
      </c>
      <c r="J261" s="158"/>
      <c r="K261" s="159"/>
      <c r="L261" s="160">
        <f t="shared" si="28"/>
        <v>10884</v>
      </c>
      <c r="M261" s="46">
        <f t="shared" si="29"/>
        <v>256</v>
      </c>
      <c r="N261" s="43" t="str">
        <f>IF(AND(E261='Povolené hodnoty'!$B$4,F261=2),G261+J261,"")</f>
        <v/>
      </c>
      <c r="O261" s="45" t="str">
        <f>IF(AND(E261='Povolené hodnoty'!$B$4,F261=1),G261+J261,"")</f>
        <v/>
      </c>
      <c r="P261" s="43" t="str">
        <f>IF(AND(E261='Povolené hodnoty'!$B$4,F261=10),H261+K261,"")</f>
        <v/>
      </c>
      <c r="Q261" s="45" t="str">
        <f>IF(AND(E261='Povolené hodnoty'!$B$4,F261=9),H261+K261,"")</f>
        <v/>
      </c>
      <c r="R261" s="43" t="str">
        <f>IF(AND(E261&lt;&gt;'Povolené hodnoty'!$B$4,F261=2),G261+J261,"")</f>
        <v/>
      </c>
      <c r="S261" s="44" t="str">
        <f>IF(AND(E261&lt;&gt;'Povolené hodnoty'!$B$4,F261=3),G261+J261,"")</f>
        <v/>
      </c>
      <c r="T261" s="44" t="str">
        <f>IF(AND(E261&lt;&gt;'Povolené hodnoty'!$B$4,F261=4),G261+J261,"")</f>
        <v/>
      </c>
      <c r="U261" s="44" t="str">
        <f>IF(AND(E261&lt;&gt;'Povolené hodnoty'!$B$4,F261="5a"),G261-H261+J261-K261,"")</f>
        <v/>
      </c>
      <c r="V261" s="44" t="str">
        <f>IF(AND(E261&lt;&gt;'Povolené hodnoty'!$B$4,F261="5b"),G261-H261+J261-K261,"")</f>
        <v/>
      </c>
      <c r="W261" s="44" t="str">
        <f>IF(AND(E261&lt;&gt;'Povolené hodnoty'!$B$4,F261=6),G261+J261,"")</f>
        <v/>
      </c>
      <c r="X261" s="45" t="str">
        <f>IF(AND(E261&lt;&gt;'Povolené hodnoty'!$B$4,F261=7),G261+J261,"")</f>
        <v/>
      </c>
      <c r="Y261" s="43" t="str">
        <f>IF(AND(E261&lt;&gt;'Povolené hodnoty'!$B$4,F261=10),H261+K261,"")</f>
        <v/>
      </c>
      <c r="Z261" s="44" t="str">
        <f>IF(AND(E261&lt;&gt;'Povolené hodnoty'!$B$4,F261=11),H261+K261,"")</f>
        <v/>
      </c>
      <c r="AA261" s="44" t="str">
        <f>IF(AND(E261&lt;&gt;'Povolené hodnoty'!$B$4,F261=12),H261+K261,"")</f>
        <v/>
      </c>
      <c r="AB261" s="45" t="str">
        <f>IF(AND(E261&lt;&gt;'Povolené hodnoty'!$B$4,F261=13),H261+K261,"")</f>
        <v/>
      </c>
      <c r="AD261" s="19" t="b">
        <f t="shared" si="30"/>
        <v>0</v>
      </c>
      <c r="AE261" s="19" t="b">
        <f t="shared" si="31"/>
        <v>0</v>
      </c>
      <c r="AF261" s="19" t="b">
        <f>AND(E261&lt;&gt;'Povolené hodnoty'!$B$6,OR(SUM(G261,J261)&lt;&gt;SUM(N261:O261,R261:X261),SUM(H261,K261)&lt;&gt;SUM(P261:Q261,Y261:AB261),COUNT(G261:H261,J261:K261)&lt;&gt;COUNT(N261:AB261)))</f>
        <v>0</v>
      </c>
      <c r="AG261" s="19" t="b">
        <f>AND(E261='Povolené hodnoty'!$B$6,$AG$5)</f>
        <v>0</v>
      </c>
    </row>
    <row r="262" spans="1:33" x14ac:dyDescent="0.2">
      <c r="A262" s="81">
        <f t="shared" si="26"/>
        <v>257</v>
      </c>
      <c r="B262" s="85"/>
      <c r="C262" s="86"/>
      <c r="D262" s="75"/>
      <c r="E262" s="76"/>
      <c r="F262" s="77"/>
      <c r="G262" s="78"/>
      <c r="H262" s="79"/>
      <c r="I262" s="45">
        <f t="shared" si="27"/>
        <v>3625</v>
      </c>
      <c r="J262" s="158"/>
      <c r="K262" s="159"/>
      <c r="L262" s="160">
        <f t="shared" si="28"/>
        <v>10884</v>
      </c>
      <c r="M262" s="46">
        <f t="shared" si="29"/>
        <v>257</v>
      </c>
      <c r="N262" s="43" t="str">
        <f>IF(AND(E262='Povolené hodnoty'!$B$4,F262=2),G262+J262,"")</f>
        <v/>
      </c>
      <c r="O262" s="45" t="str">
        <f>IF(AND(E262='Povolené hodnoty'!$B$4,F262=1),G262+J262,"")</f>
        <v/>
      </c>
      <c r="P262" s="43" t="str">
        <f>IF(AND(E262='Povolené hodnoty'!$B$4,F262=10),H262+K262,"")</f>
        <v/>
      </c>
      <c r="Q262" s="45" t="str">
        <f>IF(AND(E262='Povolené hodnoty'!$B$4,F262=9),H262+K262,"")</f>
        <v/>
      </c>
      <c r="R262" s="43" t="str">
        <f>IF(AND(E262&lt;&gt;'Povolené hodnoty'!$B$4,F262=2),G262+J262,"")</f>
        <v/>
      </c>
      <c r="S262" s="44" t="str">
        <f>IF(AND(E262&lt;&gt;'Povolené hodnoty'!$B$4,F262=3),G262+J262,"")</f>
        <v/>
      </c>
      <c r="T262" s="44" t="str">
        <f>IF(AND(E262&lt;&gt;'Povolené hodnoty'!$B$4,F262=4),G262+J262,"")</f>
        <v/>
      </c>
      <c r="U262" s="44" t="str">
        <f>IF(AND(E262&lt;&gt;'Povolené hodnoty'!$B$4,F262="5a"),G262-H262+J262-K262,"")</f>
        <v/>
      </c>
      <c r="V262" s="44" t="str">
        <f>IF(AND(E262&lt;&gt;'Povolené hodnoty'!$B$4,F262="5b"),G262-H262+J262-K262,"")</f>
        <v/>
      </c>
      <c r="W262" s="44" t="str">
        <f>IF(AND(E262&lt;&gt;'Povolené hodnoty'!$B$4,F262=6),G262+J262,"")</f>
        <v/>
      </c>
      <c r="X262" s="45" t="str">
        <f>IF(AND(E262&lt;&gt;'Povolené hodnoty'!$B$4,F262=7),G262+J262,"")</f>
        <v/>
      </c>
      <c r="Y262" s="43" t="str">
        <f>IF(AND(E262&lt;&gt;'Povolené hodnoty'!$B$4,F262=10),H262+K262,"")</f>
        <v/>
      </c>
      <c r="Z262" s="44" t="str">
        <f>IF(AND(E262&lt;&gt;'Povolené hodnoty'!$B$4,F262=11),H262+K262,"")</f>
        <v/>
      </c>
      <c r="AA262" s="44" t="str">
        <f>IF(AND(E262&lt;&gt;'Povolené hodnoty'!$B$4,F262=12),H262+K262,"")</f>
        <v/>
      </c>
      <c r="AB262" s="45" t="str">
        <f>IF(AND(E262&lt;&gt;'Povolené hodnoty'!$B$4,F262=13),H262+K262,"")</f>
        <v/>
      </c>
      <c r="AD262" s="19" t="b">
        <f t="shared" si="30"/>
        <v>0</v>
      </c>
      <c r="AE262" s="19" t="b">
        <f t="shared" si="31"/>
        <v>0</v>
      </c>
      <c r="AF262" s="19" t="b">
        <f>AND(E262&lt;&gt;'Povolené hodnoty'!$B$6,OR(SUM(G262,J262)&lt;&gt;SUM(N262:O262,R262:X262),SUM(H262,K262)&lt;&gt;SUM(P262:Q262,Y262:AB262),COUNT(G262:H262,J262:K262)&lt;&gt;COUNT(N262:AB262)))</f>
        <v>0</v>
      </c>
      <c r="AG262" s="19" t="b">
        <f>AND(E262='Povolené hodnoty'!$B$6,$AG$5)</f>
        <v>0</v>
      </c>
    </row>
    <row r="263" spans="1:33" x14ac:dyDescent="0.2">
      <c r="A263" s="81">
        <f t="shared" ref="A263:A326" si="32">A262+1</f>
        <v>258</v>
      </c>
      <c r="B263" s="85"/>
      <c r="C263" s="86"/>
      <c r="D263" s="75"/>
      <c r="E263" s="76"/>
      <c r="F263" s="77"/>
      <c r="G263" s="78"/>
      <c r="H263" s="79"/>
      <c r="I263" s="45">
        <f t="shared" si="27"/>
        <v>3625</v>
      </c>
      <c r="J263" s="158"/>
      <c r="K263" s="159"/>
      <c r="L263" s="160">
        <f t="shared" si="28"/>
        <v>10884</v>
      </c>
      <c r="M263" s="46">
        <f t="shared" si="29"/>
        <v>258</v>
      </c>
      <c r="N263" s="43" t="str">
        <f>IF(AND(E263='Povolené hodnoty'!$B$4,F263=2),G263+J263,"")</f>
        <v/>
      </c>
      <c r="O263" s="45" t="str">
        <f>IF(AND(E263='Povolené hodnoty'!$B$4,F263=1),G263+J263,"")</f>
        <v/>
      </c>
      <c r="P263" s="43" t="str">
        <f>IF(AND(E263='Povolené hodnoty'!$B$4,F263=10),H263+K263,"")</f>
        <v/>
      </c>
      <c r="Q263" s="45" t="str">
        <f>IF(AND(E263='Povolené hodnoty'!$B$4,F263=9),H263+K263,"")</f>
        <v/>
      </c>
      <c r="R263" s="43" t="str">
        <f>IF(AND(E263&lt;&gt;'Povolené hodnoty'!$B$4,F263=2),G263+J263,"")</f>
        <v/>
      </c>
      <c r="S263" s="44" t="str">
        <f>IF(AND(E263&lt;&gt;'Povolené hodnoty'!$B$4,F263=3),G263+J263,"")</f>
        <v/>
      </c>
      <c r="T263" s="44" t="str">
        <f>IF(AND(E263&lt;&gt;'Povolené hodnoty'!$B$4,F263=4),G263+J263,"")</f>
        <v/>
      </c>
      <c r="U263" s="44" t="str">
        <f>IF(AND(E263&lt;&gt;'Povolené hodnoty'!$B$4,F263="5a"),G263-H263+J263-K263,"")</f>
        <v/>
      </c>
      <c r="V263" s="44" t="str">
        <f>IF(AND(E263&lt;&gt;'Povolené hodnoty'!$B$4,F263="5b"),G263-H263+J263-K263,"")</f>
        <v/>
      </c>
      <c r="W263" s="44" t="str">
        <f>IF(AND(E263&lt;&gt;'Povolené hodnoty'!$B$4,F263=6),G263+J263,"")</f>
        <v/>
      </c>
      <c r="X263" s="45" t="str">
        <f>IF(AND(E263&lt;&gt;'Povolené hodnoty'!$B$4,F263=7),G263+J263,"")</f>
        <v/>
      </c>
      <c r="Y263" s="43" t="str">
        <f>IF(AND(E263&lt;&gt;'Povolené hodnoty'!$B$4,F263=10),H263+K263,"")</f>
        <v/>
      </c>
      <c r="Z263" s="44" t="str">
        <f>IF(AND(E263&lt;&gt;'Povolené hodnoty'!$B$4,F263=11),H263+K263,"")</f>
        <v/>
      </c>
      <c r="AA263" s="44" t="str">
        <f>IF(AND(E263&lt;&gt;'Povolené hodnoty'!$B$4,F263=12),H263+K263,"")</f>
        <v/>
      </c>
      <c r="AB263" s="45" t="str">
        <f>IF(AND(E263&lt;&gt;'Povolené hodnoty'!$B$4,F263=13),H263+K263,"")</f>
        <v/>
      </c>
      <c r="AD263" s="19" t="b">
        <f t="shared" si="30"/>
        <v>0</v>
      </c>
      <c r="AE263" s="19" t="b">
        <f t="shared" si="31"/>
        <v>0</v>
      </c>
      <c r="AF263" s="19" t="b">
        <f>AND(E263&lt;&gt;'Povolené hodnoty'!$B$6,OR(SUM(G263,J263)&lt;&gt;SUM(N263:O263,R263:X263),SUM(H263,K263)&lt;&gt;SUM(P263:Q263,Y263:AB263),COUNT(G263:H263,J263:K263)&lt;&gt;COUNT(N263:AB263)))</f>
        <v>0</v>
      </c>
      <c r="AG263" s="19" t="b">
        <f>AND(E263='Povolené hodnoty'!$B$6,$AG$5)</f>
        <v>0</v>
      </c>
    </row>
    <row r="264" spans="1:33" x14ac:dyDescent="0.2">
      <c r="A264" s="81">
        <f t="shared" si="32"/>
        <v>259</v>
      </c>
      <c r="B264" s="85"/>
      <c r="C264" s="86"/>
      <c r="D264" s="75"/>
      <c r="E264" s="76"/>
      <c r="F264" s="77"/>
      <c r="G264" s="78"/>
      <c r="H264" s="79"/>
      <c r="I264" s="45">
        <f t="shared" si="27"/>
        <v>3625</v>
      </c>
      <c r="J264" s="158"/>
      <c r="K264" s="159"/>
      <c r="L264" s="160">
        <f t="shared" si="28"/>
        <v>10884</v>
      </c>
      <c r="M264" s="46">
        <f t="shared" si="29"/>
        <v>259</v>
      </c>
      <c r="N264" s="43" t="str">
        <f>IF(AND(E264='Povolené hodnoty'!$B$4,F264=2),G264+J264,"")</f>
        <v/>
      </c>
      <c r="O264" s="45" t="str">
        <f>IF(AND(E264='Povolené hodnoty'!$B$4,F264=1),G264+J264,"")</f>
        <v/>
      </c>
      <c r="P264" s="43" t="str">
        <f>IF(AND(E264='Povolené hodnoty'!$B$4,F264=10),H264+K264,"")</f>
        <v/>
      </c>
      <c r="Q264" s="45" t="str">
        <f>IF(AND(E264='Povolené hodnoty'!$B$4,F264=9),H264+K264,"")</f>
        <v/>
      </c>
      <c r="R264" s="43" t="str">
        <f>IF(AND(E264&lt;&gt;'Povolené hodnoty'!$B$4,F264=2),G264+J264,"")</f>
        <v/>
      </c>
      <c r="S264" s="44" t="str">
        <f>IF(AND(E264&lt;&gt;'Povolené hodnoty'!$B$4,F264=3),G264+J264,"")</f>
        <v/>
      </c>
      <c r="T264" s="44" t="str">
        <f>IF(AND(E264&lt;&gt;'Povolené hodnoty'!$B$4,F264=4),G264+J264,"")</f>
        <v/>
      </c>
      <c r="U264" s="44" t="str">
        <f>IF(AND(E264&lt;&gt;'Povolené hodnoty'!$B$4,F264="5a"),G264-H264+J264-K264,"")</f>
        <v/>
      </c>
      <c r="V264" s="44" t="str">
        <f>IF(AND(E264&lt;&gt;'Povolené hodnoty'!$B$4,F264="5b"),G264-H264+J264-K264,"")</f>
        <v/>
      </c>
      <c r="W264" s="44" t="str">
        <f>IF(AND(E264&lt;&gt;'Povolené hodnoty'!$B$4,F264=6),G264+J264,"")</f>
        <v/>
      </c>
      <c r="X264" s="45" t="str">
        <f>IF(AND(E264&lt;&gt;'Povolené hodnoty'!$B$4,F264=7),G264+J264,"")</f>
        <v/>
      </c>
      <c r="Y264" s="43" t="str">
        <f>IF(AND(E264&lt;&gt;'Povolené hodnoty'!$B$4,F264=10),H264+K264,"")</f>
        <v/>
      </c>
      <c r="Z264" s="44" t="str">
        <f>IF(AND(E264&lt;&gt;'Povolené hodnoty'!$B$4,F264=11),H264+K264,"")</f>
        <v/>
      </c>
      <c r="AA264" s="44" t="str">
        <f>IF(AND(E264&lt;&gt;'Povolené hodnoty'!$B$4,F264=12),H264+K264,"")</f>
        <v/>
      </c>
      <c r="AB264" s="45" t="str">
        <f>IF(AND(E264&lt;&gt;'Povolené hodnoty'!$B$4,F264=13),H264+K264,"")</f>
        <v/>
      </c>
      <c r="AD264" s="19" t="b">
        <f t="shared" si="30"/>
        <v>0</v>
      </c>
      <c r="AE264" s="19" t="b">
        <f t="shared" si="31"/>
        <v>0</v>
      </c>
      <c r="AF264" s="19" t="b">
        <f>AND(E264&lt;&gt;'Povolené hodnoty'!$B$6,OR(SUM(G264,J264)&lt;&gt;SUM(N264:O264,R264:X264),SUM(H264,K264)&lt;&gt;SUM(P264:Q264,Y264:AB264),COUNT(G264:H264,J264:K264)&lt;&gt;COUNT(N264:AB264)))</f>
        <v>0</v>
      </c>
      <c r="AG264" s="19" t="b">
        <f>AND(E264='Povolené hodnoty'!$B$6,$AG$5)</f>
        <v>0</v>
      </c>
    </row>
    <row r="265" spans="1:33" x14ac:dyDescent="0.2">
      <c r="A265" s="81">
        <f t="shared" si="32"/>
        <v>260</v>
      </c>
      <c r="B265" s="85"/>
      <c r="C265" s="86"/>
      <c r="D265" s="75"/>
      <c r="E265" s="76"/>
      <c r="F265" s="77"/>
      <c r="G265" s="78"/>
      <c r="H265" s="79"/>
      <c r="I265" s="45">
        <f t="shared" si="27"/>
        <v>3625</v>
      </c>
      <c r="J265" s="158"/>
      <c r="K265" s="159"/>
      <c r="L265" s="160">
        <f t="shared" si="28"/>
        <v>10884</v>
      </c>
      <c r="M265" s="46">
        <f t="shared" si="29"/>
        <v>260</v>
      </c>
      <c r="N265" s="43" t="str">
        <f>IF(AND(E265='Povolené hodnoty'!$B$4,F265=2),G265+J265,"")</f>
        <v/>
      </c>
      <c r="O265" s="45" t="str">
        <f>IF(AND(E265='Povolené hodnoty'!$B$4,F265=1),G265+J265,"")</f>
        <v/>
      </c>
      <c r="P265" s="43" t="str">
        <f>IF(AND(E265='Povolené hodnoty'!$B$4,F265=10),H265+K265,"")</f>
        <v/>
      </c>
      <c r="Q265" s="45" t="str">
        <f>IF(AND(E265='Povolené hodnoty'!$B$4,F265=9),H265+K265,"")</f>
        <v/>
      </c>
      <c r="R265" s="43" t="str">
        <f>IF(AND(E265&lt;&gt;'Povolené hodnoty'!$B$4,F265=2),G265+J265,"")</f>
        <v/>
      </c>
      <c r="S265" s="44" t="str">
        <f>IF(AND(E265&lt;&gt;'Povolené hodnoty'!$B$4,F265=3),G265+J265,"")</f>
        <v/>
      </c>
      <c r="T265" s="44" t="str">
        <f>IF(AND(E265&lt;&gt;'Povolené hodnoty'!$B$4,F265=4),G265+J265,"")</f>
        <v/>
      </c>
      <c r="U265" s="44" t="str">
        <f>IF(AND(E265&lt;&gt;'Povolené hodnoty'!$B$4,F265="5a"),G265-H265+J265-K265,"")</f>
        <v/>
      </c>
      <c r="V265" s="44" t="str">
        <f>IF(AND(E265&lt;&gt;'Povolené hodnoty'!$B$4,F265="5b"),G265-H265+J265-K265,"")</f>
        <v/>
      </c>
      <c r="W265" s="44" t="str">
        <f>IF(AND(E265&lt;&gt;'Povolené hodnoty'!$B$4,F265=6),G265+J265,"")</f>
        <v/>
      </c>
      <c r="X265" s="45" t="str">
        <f>IF(AND(E265&lt;&gt;'Povolené hodnoty'!$B$4,F265=7),G265+J265,"")</f>
        <v/>
      </c>
      <c r="Y265" s="43" t="str">
        <f>IF(AND(E265&lt;&gt;'Povolené hodnoty'!$B$4,F265=10),H265+K265,"")</f>
        <v/>
      </c>
      <c r="Z265" s="44" t="str">
        <f>IF(AND(E265&lt;&gt;'Povolené hodnoty'!$B$4,F265=11),H265+K265,"")</f>
        <v/>
      </c>
      <c r="AA265" s="44" t="str">
        <f>IF(AND(E265&lt;&gt;'Povolené hodnoty'!$B$4,F265=12),H265+K265,"")</f>
        <v/>
      </c>
      <c r="AB265" s="45" t="str">
        <f>IF(AND(E265&lt;&gt;'Povolené hodnoty'!$B$4,F265=13),H265+K265,"")</f>
        <v/>
      </c>
      <c r="AD265" s="19" t="b">
        <f t="shared" si="30"/>
        <v>0</v>
      </c>
      <c r="AE265" s="19" t="b">
        <f t="shared" si="31"/>
        <v>0</v>
      </c>
      <c r="AF265" s="19" t="b">
        <f>AND(E265&lt;&gt;'Povolené hodnoty'!$B$6,OR(SUM(G265,J265)&lt;&gt;SUM(N265:O265,R265:X265),SUM(H265,K265)&lt;&gt;SUM(P265:Q265,Y265:AB265),COUNT(G265:H265,J265:K265)&lt;&gt;COUNT(N265:AB265)))</f>
        <v>0</v>
      </c>
      <c r="AG265" s="19" t="b">
        <f>AND(E265='Povolené hodnoty'!$B$6,$AG$5)</f>
        <v>0</v>
      </c>
    </row>
    <row r="266" spans="1:33" x14ac:dyDescent="0.2">
      <c r="A266" s="81">
        <f t="shared" si="32"/>
        <v>261</v>
      </c>
      <c r="B266" s="85"/>
      <c r="C266" s="86"/>
      <c r="D266" s="75"/>
      <c r="E266" s="76"/>
      <c r="F266" s="77"/>
      <c r="G266" s="78"/>
      <c r="H266" s="79"/>
      <c r="I266" s="45">
        <f t="shared" si="27"/>
        <v>3625</v>
      </c>
      <c r="J266" s="158"/>
      <c r="K266" s="159"/>
      <c r="L266" s="160">
        <f t="shared" si="28"/>
        <v>10884</v>
      </c>
      <c r="M266" s="46">
        <f t="shared" si="29"/>
        <v>261</v>
      </c>
      <c r="N266" s="43" t="str">
        <f>IF(AND(E266='Povolené hodnoty'!$B$4,F266=2),G266+J266,"")</f>
        <v/>
      </c>
      <c r="O266" s="45" t="str">
        <f>IF(AND(E266='Povolené hodnoty'!$B$4,F266=1),G266+J266,"")</f>
        <v/>
      </c>
      <c r="P266" s="43" t="str">
        <f>IF(AND(E266='Povolené hodnoty'!$B$4,F266=10),H266+K266,"")</f>
        <v/>
      </c>
      <c r="Q266" s="45" t="str">
        <f>IF(AND(E266='Povolené hodnoty'!$B$4,F266=9),H266+K266,"")</f>
        <v/>
      </c>
      <c r="R266" s="43" t="str">
        <f>IF(AND(E266&lt;&gt;'Povolené hodnoty'!$B$4,F266=2),G266+J266,"")</f>
        <v/>
      </c>
      <c r="S266" s="44" t="str">
        <f>IF(AND(E266&lt;&gt;'Povolené hodnoty'!$B$4,F266=3),G266+J266,"")</f>
        <v/>
      </c>
      <c r="T266" s="44" t="str">
        <f>IF(AND(E266&lt;&gt;'Povolené hodnoty'!$B$4,F266=4),G266+J266,"")</f>
        <v/>
      </c>
      <c r="U266" s="44" t="str">
        <f>IF(AND(E266&lt;&gt;'Povolené hodnoty'!$B$4,F266="5a"),G266-H266+J266-K266,"")</f>
        <v/>
      </c>
      <c r="V266" s="44" t="str">
        <f>IF(AND(E266&lt;&gt;'Povolené hodnoty'!$B$4,F266="5b"),G266-H266+J266-K266,"")</f>
        <v/>
      </c>
      <c r="W266" s="44" t="str">
        <f>IF(AND(E266&lt;&gt;'Povolené hodnoty'!$B$4,F266=6),G266+J266,"")</f>
        <v/>
      </c>
      <c r="X266" s="45" t="str">
        <f>IF(AND(E266&lt;&gt;'Povolené hodnoty'!$B$4,F266=7),G266+J266,"")</f>
        <v/>
      </c>
      <c r="Y266" s="43" t="str">
        <f>IF(AND(E266&lt;&gt;'Povolené hodnoty'!$B$4,F266=10),H266+K266,"")</f>
        <v/>
      </c>
      <c r="Z266" s="44" t="str">
        <f>IF(AND(E266&lt;&gt;'Povolené hodnoty'!$B$4,F266=11),H266+K266,"")</f>
        <v/>
      </c>
      <c r="AA266" s="44" t="str">
        <f>IF(AND(E266&lt;&gt;'Povolené hodnoty'!$B$4,F266=12),H266+K266,"")</f>
        <v/>
      </c>
      <c r="AB266" s="45" t="str">
        <f>IF(AND(E266&lt;&gt;'Povolené hodnoty'!$B$4,F266=13),H266+K266,"")</f>
        <v/>
      </c>
      <c r="AD266" s="19" t="b">
        <f t="shared" si="30"/>
        <v>0</v>
      </c>
      <c r="AE266" s="19" t="b">
        <f t="shared" si="31"/>
        <v>0</v>
      </c>
      <c r="AF266" s="19" t="b">
        <f>AND(E266&lt;&gt;'Povolené hodnoty'!$B$6,OR(SUM(G266,J266)&lt;&gt;SUM(N266:O266,R266:X266),SUM(H266,K266)&lt;&gt;SUM(P266:Q266,Y266:AB266),COUNT(G266:H266,J266:K266)&lt;&gt;COUNT(N266:AB266)))</f>
        <v>0</v>
      </c>
      <c r="AG266" s="19" t="b">
        <f>AND(E266='Povolené hodnoty'!$B$6,$AG$5)</f>
        <v>0</v>
      </c>
    </row>
    <row r="267" spans="1:33" x14ac:dyDescent="0.2">
      <c r="A267" s="81">
        <f t="shared" si="32"/>
        <v>262</v>
      </c>
      <c r="B267" s="85"/>
      <c r="C267" s="86"/>
      <c r="D267" s="75"/>
      <c r="E267" s="76"/>
      <c r="F267" s="77"/>
      <c r="G267" s="78"/>
      <c r="H267" s="79"/>
      <c r="I267" s="45">
        <f t="shared" si="27"/>
        <v>3625</v>
      </c>
      <c r="J267" s="158"/>
      <c r="K267" s="159"/>
      <c r="L267" s="160">
        <f t="shared" si="28"/>
        <v>10884</v>
      </c>
      <c r="M267" s="46">
        <f t="shared" si="29"/>
        <v>262</v>
      </c>
      <c r="N267" s="43" t="str">
        <f>IF(AND(E267='Povolené hodnoty'!$B$4,F267=2),G267+J267,"")</f>
        <v/>
      </c>
      <c r="O267" s="45" t="str">
        <f>IF(AND(E267='Povolené hodnoty'!$B$4,F267=1),G267+J267,"")</f>
        <v/>
      </c>
      <c r="P267" s="43" t="str">
        <f>IF(AND(E267='Povolené hodnoty'!$B$4,F267=10),H267+K267,"")</f>
        <v/>
      </c>
      <c r="Q267" s="45" t="str">
        <f>IF(AND(E267='Povolené hodnoty'!$B$4,F267=9),H267+K267,"")</f>
        <v/>
      </c>
      <c r="R267" s="43" t="str">
        <f>IF(AND(E267&lt;&gt;'Povolené hodnoty'!$B$4,F267=2),G267+J267,"")</f>
        <v/>
      </c>
      <c r="S267" s="44" t="str">
        <f>IF(AND(E267&lt;&gt;'Povolené hodnoty'!$B$4,F267=3),G267+J267,"")</f>
        <v/>
      </c>
      <c r="T267" s="44" t="str">
        <f>IF(AND(E267&lt;&gt;'Povolené hodnoty'!$B$4,F267=4),G267+J267,"")</f>
        <v/>
      </c>
      <c r="U267" s="44" t="str">
        <f>IF(AND(E267&lt;&gt;'Povolené hodnoty'!$B$4,F267="5a"),G267-H267+J267-K267,"")</f>
        <v/>
      </c>
      <c r="V267" s="44" t="str">
        <f>IF(AND(E267&lt;&gt;'Povolené hodnoty'!$B$4,F267="5b"),G267-H267+J267-K267,"")</f>
        <v/>
      </c>
      <c r="W267" s="44" t="str">
        <f>IF(AND(E267&lt;&gt;'Povolené hodnoty'!$B$4,F267=6),G267+J267,"")</f>
        <v/>
      </c>
      <c r="X267" s="45" t="str">
        <f>IF(AND(E267&lt;&gt;'Povolené hodnoty'!$B$4,F267=7),G267+J267,"")</f>
        <v/>
      </c>
      <c r="Y267" s="43" t="str">
        <f>IF(AND(E267&lt;&gt;'Povolené hodnoty'!$B$4,F267=10),H267+K267,"")</f>
        <v/>
      </c>
      <c r="Z267" s="44" t="str">
        <f>IF(AND(E267&lt;&gt;'Povolené hodnoty'!$B$4,F267=11),H267+K267,"")</f>
        <v/>
      </c>
      <c r="AA267" s="44" t="str">
        <f>IF(AND(E267&lt;&gt;'Povolené hodnoty'!$B$4,F267=12),H267+K267,"")</f>
        <v/>
      </c>
      <c r="AB267" s="45" t="str">
        <f>IF(AND(E267&lt;&gt;'Povolené hodnoty'!$B$4,F267=13),H267+K267,"")</f>
        <v/>
      </c>
      <c r="AD267" s="19" t="b">
        <f t="shared" si="30"/>
        <v>0</v>
      </c>
      <c r="AE267" s="19" t="b">
        <f t="shared" si="31"/>
        <v>0</v>
      </c>
      <c r="AF267" s="19" t="b">
        <f>AND(E267&lt;&gt;'Povolené hodnoty'!$B$6,OR(SUM(G267,J267)&lt;&gt;SUM(N267:O267,R267:X267),SUM(H267,K267)&lt;&gt;SUM(P267:Q267,Y267:AB267),COUNT(G267:H267,J267:K267)&lt;&gt;COUNT(N267:AB267)))</f>
        <v>0</v>
      </c>
      <c r="AG267" s="19" t="b">
        <f>AND(E267='Povolené hodnoty'!$B$6,$AG$5)</f>
        <v>0</v>
      </c>
    </row>
    <row r="268" spans="1:33" x14ac:dyDescent="0.2">
      <c r="A268" s="81">
        <f t="shared" si="32"/>
        <v>263</v>
      </c>
      <c r="B268" s="85"/>
      <c r="C268" s="86"/>
      <c r="D268" s="75"/>
      <c r="E268" s="76"/>
      <c r="F268" s="77"/>
      <c r="G268" s="78"/>
      <c r="H268" s="79"/>
      <c r="I268" s="45">
        <f t="shared" si="27"/>
        <v>3625</v>
      </c>
      <c r="J268" s="158"/>
      <c r="K268" s="159"/>
      <c r="L268" s="160">
        <f t="shared" si="28"/>
        <v>10884</v>
      </c>
      <c r="M268" s="46">
        <f t="shared" si="29"/>
        <v>263</v>
      </c>
      <c r="N268" s="43" t="str">
        <f>IF(AND(E268='Povolené hodnoty'!$B$4,F268=2),G268+J268,"")</f>
        <v/>
      </c>
      <c r="O268" s="45" t="str">
        <f>IF(AND(E268='Povolené hodnoty'!$B$4,F268=1),G268+J268,"")</f>
        <v/>
      </c>
      <c r="P268" s="43" t="str">
        <f>IF(AND(E268='Povolené hodnoty'!$B$4,F268=10),H268+K268,"")</f>
        <v/>
      </c>
      <c r="Q268" s="45" t="str">
        <f>IF(AND(E268='Povolené hodnoty'!$B$4,F268=9),H268+K268,"")</f>
        <v/>
      </c>
      <c r="R268" s="43" t="str">
        <f>IF(AND(E268&lt;&gt;'Povolené hodnoty'!$B$4,F268=2),G268+J268,"")</f>
        <v/>
      </c>
      <c r="S268" s="44" t="str">
        <f>IF(AND(E268&lt;&gt;'Povolené hodnoty'!$B$4,F268=3),G268+J268,"")</f>
        <v/>
      </c>
      <c r="T268" s="44" t="str">
        <f>IF(AND(E268&lt;&gt;'Povolené hodnoty'!$B$4,F268=4),G268+J268,"")</f>
        <v/>
      </c>
      <c r="U268" s="44" t="str">
        <f>IF(AND(E268&lt;&gt;'Povolené hodnoty'!$B$4,F268="5a"),G268-H268+J268-K268,"")</f>
        <v/>
      </c>
      <c r="V268" s="44" t="str">
        <f>IF(AND(E268&lt;&gt;'Povolené hodnoty'!$B$4,F268="5b"),G268-H268+J268-K268,"")</f>
        <v/>
      </c>
      <c r="W268" s="44" t="str">
        <f>IF(AND(E268&lt;&gt;'Povolené hodnoty'!$B$4,F268=6),G268+J268,"")</f>
        <v/>
      </c>
      <c r="X268" s="45" t="str">
        <f>IF(AND(E268&lt;&gt;'Povolené hodnoty'!$B$4,F268=7),G268+J268,"")</f>
        <v/>
      </c>
      <c r="Y268" s="43" t="str">
        <f>IF(AND(E268&lt;&gt;'Povolené hodnoty'!$B$4,F268=10),H268+K268,"")</f>
        <v/>
      </c>
      <c r="Z268" s="44" t="str">
        <f>IF(AND(E268&lt;&gt;'Povolené hodnoty'!$B$4,F268=11),H268+K268,"")</f>
        <v/>
      </c>
      <c r="AA268" s="44" t="str">
        <f>IF(AND(E268&lt;&gt;'Povolené hodnoty'!$B$4,F268=12),H268+K268,"")</f>
        <v/>
      </c>
      <c r="AB268" s="45" t="str">
        <f>IF(AND(E268&lt;&gt;'Povolené hodnoty'!$B$4,F268=13),H268+K268,"")</f>
        <v/>
      </c>
      <c r="AD268" s="19" t="b">
        <f t="shared" si="30"/>
        <v>0</v>
      </c>
      <c r="AE268" s="19" t="b">
        <f t="shared" si="31"/>
        <v>0</v>
      </c>
      <c r="AF268" s="19" t="b">
        <f>AND(E268&lt;&gt;'Povolené hodnoty'!$B$6,OR(SUM(G268,J268)&lt;&gt;SUM(N268:O268,R268:X268),SUM(H268,K268)&lt;&gt;SUM(P268:Q268,Y268:AB268),COUNT(G268:H268,J268:K268)&lt;&gt;COUNT(N268:AB268)))</f>
        <v>0</v>
      </c>
      <c r="AG268" s="19" t="b">
        <f>AND(E268='Povolené hodnoty'!$B$6,$AG$5)</f>
        <v>0</v>
      </c>
    </row>
    <row r="269" spans="1:33" x14ac:dyDescent="0.2">
      <c r="A269" s="81">
        <f t="shared" si="32"/>
        <v>264</v>
      </c>
      <c r="B269" s="85"/>
      <c r="C269" s="86"/>
      <c r="D269" s="75"/>
      <c r="E269" s="76"/>
      <c r="F269" s="77"/>
      <c r="G269" s="78"/>
      <c r="H269" s="79"/>
      <c r="I269" s="45">
        <f t="shared" si="27"/>
        <v>3625</v>
      </c>
      <c r="J269" s="158"/>
      <c r="K269" s="159"/>
      <c r="L269" s="160">
        <f t="shared" si="28"/>
        <v>10884</v>
      </c>
      <c r="M269" s="46">
        <f t="shared" si="29"/>
        <v>264</v>
      </c>
      <c r="N269" s="43" t="str">
        <f>IF(AND(E269='Povolené hodnoty'!$B$4,F269=2),G269+J269,"")</f>
        <v/>
      </c>
      <c r="O269" s="45" t="str">
        <f>IF(AND(E269='Povolené hodnoty'!$B$4,F269=1),G269+J269,"")</f>
        <v/>
      </c>
      <c r="P269" s="43" t="str">
        <f>IF(AND(E269='Povolené hodnoty'!$B$4,F269=10),H269+K269,"")</f>
        <v/>
      </c>
      <c r="Q269" s="45" t="str">
        <f>IF(AND(E269='Povolené hodnoty'!$B$4,F269=9),H269+K269,"")</f>
        <v/>
      </c>
      <c r="R269" s="43" t="str">
        <f>IF(AND(E269&lt;&gt;'Povolené hodnoty'!$B$4,F269=2),G269+J269,"")</f>
        <v/>
      </c>
      <c r="S269" s="44" t="str">
        <f>IF(AND(E269&lt;&gt;'Povolené hodnoty'!$B$4,F269=3),G269+J269,"")</f>
        <v/>
      </c>
      <c r="T269" s="44" t="str">
        <f>IF(AND(E269&lt;&gt;'Povolené hodnoty'!$B$4,F269=4),G269+J269,"")</f>
        <v/>
      </c>
      <c r="U269" s="44" t="str">
        <f>IF(AND(E269&lt;&gt;'Povolené hodnoty'!$B$4,F269="5a"),G269-H269+J269-K269,"")</f>
        <v/>
      </c>
      <c r="V269" s="44" t="str">
        <f>IF(AND(E269&lt;&gt;'Povolené hodnoty'!$B$4,F269="5b"),G269-H269+J269-K269,"")</f>
        <v/>
      </c>
      <c r="W269" s="44" t="str">
        <f>IF(AND(E269&lt;&gt;'Povolené hodnoty'!$B$4,F269=6),G269+J269,"")</f>
        <v/>
      </c>
      <c r="X269" s="45" t="str">
        <f>IF(AND(E269&lt;&gt;'Povolené hodnoty'!$B$4,F269=7),G269+J269,"")</f>
        <v/>
      </c>
      <c r="Y269" s="43" t="str">
        <f>IF(AND(E269&lt;&gt;'Povolené hodnoty'!$B$4,F269=10),H269+K269,"")</f>
        <v/>
      </c>
      <c r="Z269" s="44" t="str">
        <f>IF(AND(E269&lt;&gt;'Povolené hodnoty'!$B$4,F269=11),H269+K269,"")</f>
        <v/>
      </c>
      <c r="AA269" s="44" t="str">
        <f>IF(AND(E269&lt;&gt;'Povolené hodnoty'!$B$4,F269=12),H269+K269,"")</f>
        <v/>
      </c>
      <c r="AB269" s="45" t="str">
        <f>IF(AND(E269&lt;&gt;'Povolené hodnoty'!$B$4,F269=13),H269+K269,"")</f>
        <v/>
      </c>
      <c r="AD269" s="19" t="b">
        <f t="shared" si="30"/>
        <v>0</v>
      </c>
      <c r="AE269" s="19" t="b">
        <f t="shared" si="31"/>
        <v>0</v>
      </c>
      <c r="AF269" s="19" t="b">
        <f>AND(E269&lt;&gt;'Povolené hodnoty'!$B$6,OR(SUM(G269,J269)&lt;&gt;SUM(N269:O269,R269:X269),SUM(H269,K269)&lt;&gt;SUM(P269:Q269,Y269:AB269),COUNT(G269:H269,J269:K269)&lt;&gt;COUNT(N269:AB269)))</f>
        <v>0</v>
      </c>
      <c r="AG269" s="19" t="b">
        <f>AND(E269='Povolené hodnoty'!$B$6,$AG$5)</f>
        <v>0</v>
      </c>
    </row>
    <row r="270" spans="1:33" x14ac:dyDescent="0.2">
      <c r="A270" s="81">
        <f t="shared" si="32"/>
        <v>265</v>
      </c>
      <c r="B270" s="85"/>
      <c r="C270" s="86"/>
      <c r="D270" s="75"/>
      <c r="E270" s="76"/>
      <c r="F270" s="77"/>
      <c r="G270" s="78"/>
      <c r="H270" s="79"/>
      <c r="I270" s="45">
        <f t="shared" si="27"/>
        <v>3625</v>
      </c>
      <c r="J270" s="158"/>
      <c r="K270" s="159"/>
      <c r="L270" s="160">
        <f t="shared" si="28"/>
        <v>10884</v>
      </c>
      <c r="M270" s="46">
        <f t="shared" si="29"/>
        <v>265</v>
      </c>
      <c r="N270" s="43" t="str">
        <f>IF(AND(E270='Povolené hodnoty'!$B$4,F270=2),G270+J270,"")</f>
        <v/>
      </c>
      <c r="O270" s="45" t="str">
        <f>IF(AND(E270='Povolené hodnoty'!$B$4,F270=1),G270+J270,"")</f>
        <v/>
      </c>
      <c r="P270" s="43" t="str">
        <f>IF(AND(E270='Povolené hodnoty'!$B$4,F270=10),H270+K270,"")</f>
        <v/>
      </c>
      <c r="Q270" s="45" t="str">
        <f>IF(AND(E270='Povolené hodnoty'!$B$4,F270=9),H270+K270,"")</f>
        <v/>
      </c>
      <c r="R270" s="43" t="str">
        <f>IF(AND(E270&lt;&gt;'Povolené hodnoty'!$B$4,F270=2),G270+J270,"")</f>
        <v/>
      </c>
      <c r="S270" s="44" t="str">
        <f>IF(AND(E270&lt;&gt;'Povolené hodnoty'!$B$4,F270=3),G270+J270,"")</f>
        <v/>
      </c>
      <c r="T270" s="44" t="str">
        <f>IF(AND(E270&lt;&gt;'Povolené hodnoty'!$B$4,F270=4),G270+J270,"")</f>
        <v/>
      </c>
      <c r="U270" s="44" t="str">
        <f>IF(AND(E270&lt;&gt;'Povolené hodnoty'!$B$4,F270="5a"),G270-H270+J270-K270,"")</f>
        <v/>
      </c>
      <c r="V270" s="44" t="str">
        <f>IF(AND(E270&lt;&gt;'Povolené hodnoty'!$B$4,F270="5b"),G270-H270+J270-K270,"")</f>
        <v/>
      </c>
      <c r="W270" s="44" t="str">
        <f>IF(AND(E270&lt;&gt;'Povolené hodnoty'!$B$4,F270=6),G270+J270,"")</f>
        <v/>
      </c>
      <c r="X270" s="45" t="str">
        <f>IF(AND(E270&lt;&gt;'Povolené hodnoty'!$B$4,F270=7),G270+J270,"")</f>
        <v/>
      </c>
      <c r="Y270" s="43" t="str">
        <f>IF(AND(E270&lt;&gt;'Povolené hodnoty'!$B$4,F270=10),H270+K270,"")</f>
        <v/>
      </c>
      <c r="Z270" s="44" t="str">
        <f>IF(AND(E270&lt;&gt;'Povolené hodnoty'!$B$4,F270=11),H270+K270,"")</f>
        <v/>
      </c>
      <c r="AA270" s="44" t="str">
        <f>IF(AND(E270&lt;&gt;'Povolené hodnoty'!$B$4,F270=12),H270+K270,"")</f>
        <v/>
      </c>
      <c r="AB270" s="45" t="str">
        <f>IF(AND(E270&lt;&gt;'Povolené hodnoty'!$B$4,F270=13),H270+K270,"")</f>
        <v/>
      </c>
      <c r="AD270" s="19" t="b">
        <f t="shared" si="30"/>
        <v>0</v>
      </c>
      <c r="AE270" s="19" t="b">
        <f t="shared" si="31"/>
        <v>0</v>
      </c>
      <c r="AF270" s="19" t="b">
        <f>AND(E270&lt;&gt;'Povolené hodnoty'!$B$6,OR(SUM(G270,J270)&lt;&gt;SUM(N270:O270,R270:X270),SUM(H270,K270)&lt;&gt;SUM(P270:Q270,Y270:AB270),COUNT(G270:H270,J270:K270)&lt;&gt;COUNT(N270:AB270)))</f>
        <v>0</v>
      </c>
      <c r="AG270" s="19" t="b">
        <f>AND(E270='Povolené hodnoty'!$B$6,$AG$5)</f>
        <v>0</v>
      </c>
    </row>
    <row r="271" spans="1:33" x14ac:dyDescent="0.2">
      <c r="A271" s="81">
        <f t="shared" si="32"/>
        <v>266</v>
      </c>
      <c r="B271" s="85"/>
      <c r="C271" s="86"/>
      <c r="D271" s="75"/>
      <c r="E271" s="76"/>
      <c r="F271" s="77"/>
      <c r="G271" s="78"/>
      <c r="H271" s="79"/>
      <c r="I271" s="45">
        <f t="shared" si="27"/>
        <v>3625</v>
      </c>
      <c r="J271" s="158"/>
      <c r="K271" s="159"/>
      <c r="L271" s="160">
        <f t="shared" si="28"/>
        <v>10884</v>
      </c>
      <c r="M271" s="46">
        <f t="shared" si="29"/>
        <v>266</v>
      </c>
      <c r="N271" s="43" t="str">
        <f>IF(AND(E271='Povolené hodnoty'!$B$4,F271=2),G271+J271,"")</f>
        <v/>
      </c>
      <c r="O271" s="45" t="str">
        <f>IF(AND(E271='Povolené hodnoty'!$B$4,F271=1),G271+J271,"")</f>
        <v/>
      </c>
      <c r="P271" s="43" t="str">
        <f>IF(AND(E271='Povolené hodnoty'!$B$4,F271=10),H271+K271,"")</f>
        <v/>
      </c>
      <c r="Q271" s="45" t="str">
        <f>IF(AND(E271='Povolené hodnoty'!$B$4,F271=9),H271+K271,"")</f>
        <v/>
      </c>
      <c r="R271" s="43" t="str">
        <f>IF(AND(E271&lt;&gt;'Povolené hodnoty'!$B$4,F271=2),G271+J271,"")</f>
        <v/>
      </c>
      <c r="S271" s="44" t="str">
        <f>IF(AND(E271&lt;&gt;'Povolené hodnoty'!$B$4,F271=3),G271+J271,"")</f>
        <v/>
      </c>
      <c r="T271" s="44" t="str">
        <f>IF(AND(E271&lt;&gt;'Povolené hodnoty'!$B$4,F271=4),G271+J271,"")</f>
        <v/>
      </c>
      <c r="U271" s="44" t="str">
        <f>IF(AND(E271&lt;&gt;'Povolené hodnoty'!$B$4,F271="5a"),G271-H271+J271-K271,"")</f>
        <v/>
      </c>
      <c r="V271" s="44" t="str">
        <f>IF(AND(E271&lt;&gt;'Povolené hodnoty'!$B$4,F271="5b"),G271-H271+J271-K271,"")</f>
        <v/>
      </c>
      <c r="W271" s="44" t="str">
        <f>IF(AND(E271&lt;&gt;'Povolené hodnoty'!$B$4,F271=6),G271+J271,"")</f>
        <v/>
      </c>
      <c r="X271" s="45" t="str">
        <f>IF(AND(E271&lt;&gt;'Povolené hodnoty'!$B$4,F271=7),G271+J271,"")</f>
        <v/>
      </c>
      <c r="Y271" s="43" t="str">
        <f>IF(AND(E271&lt;&gt;'Povolené hodnoty'!$B$4,F271=10),H271+K271,"")</f>
        <v/>
      </c>
      <c r="Z271" s="44" t="str">
        <f>IF(AND(E271&lt;&gt;'Povolené hodnoty'!$B$4,F271=11),H271+K271,"")</f>
        <v/>
      </c>
      <c r="AA271" s="44" t="str">
        <f>IF(AND(E271&lt;&gt;'Povolené hodnoty'!$B$4,F271=12),H271+K271,"")</f>
        <v/>
      </c>
      <c r="AB271" s="45" t="str">
        <f>IF(AND(E271&lt;&gt;'Povolené hodnoty'!$B$4,F271=13),H271+K271,"")</f>
        <v/>
      </c>
      <c r="AD271" s="19" t="b">
        <f t="shared" si="30"/>
        <v>0</v>
      </c>
      <c r="AE271" s="19" t="b">
        <f t="shared" si="31"/>
        <v>0</v>
      </c>
      <c r="AF271" s="19" t="b">
        <f>AND(E271&lt;&gt;'Povolené hodnoty'!$B$6,OR(SUM(G271,J271)&lt;&gt;SUM(N271:O271,R271:X271),SUM(H271,K271)&lt;&gt;SUM(P271:Q271,Y271:AB271),COUNT(G271:H271,J271:K271)&lt;&gt;COUNT(N271:AB271)))</f>
        <v>0</v>
      </c>
      <c r="AG271" s="19" t="b">
        <f>AND(E271='Povolené hodnoty'!$B$6,$AG$5)</f>
        <v>0</v>
      </c>
    </row>
    <row r="272" spans="1:33" x14ac:dyDescent="0.2">
      <c r="A272" s="81">
        <f t="shared" si="32"/>
        <v>267</v>
      </c>
      <c r="B272" s="85"/>
      <c r="C272" s="86"/>
      <c r="D272" s="75"/>
      <c r="E272" s="76"/>
      <c r="F272" s="77"/>
      <c r="G272" s="78"/>
      <c r="H272" s="79"/>
      <c r="I272" s="45">
        <f t="shared" si="27"/>
        <v>3625</v>
      </c>
      <c r="J272" s="158"/>
      <c r="K272" s="159"/>
      <c r="L272" s="160">
        <f t="shared" si="28"/>
        <v>10884</v>
      </c>
      <c r="M272" s="46">
        <f t="shared" si="29"/>
        <v>267</v>
      </c>
      <c r="N272" s="43" t="str">
        <f>IF(AND(E272='Povolené hodnoty'!$B$4,F272=2),G272+J272,"")</f>
        <v/>
      </c>
      <c r="O272" s="45" t="str">
        <f>IF(AND(E272='Povolené hodnoty'!$B$4,F272=1),G272+J272,"")</f>
        <v/>
      </c>
      <c r="P272" s="43" t="str">
        <f>IF(AND(E272='Povolené hodnoty'!$B$4,F272=10),H272+K272,"")</f>
        <v/>
      </c>
      <c r="Q272" s="45" t="str">
        <f>IF(AND(E272='Povolené hodnoty'!$B$4,F272=9),H272+K272,"")</f>
        <v/>
      </c>
      <c r="R272" s="43" t="str">
        <f>IF(AND(E272&lt;&gt;'Povolené hodnoty'!$B$4,F272=2),G272+J272,"")</f>
        <v/>
      </c>
      <c r="S272" s="44" t="str">
        <f>IF(AND(E272&lt;&gt;'Povolené hodnoty'!$B$4,F272=3),G272+J272,"")</f>
        <v/>
      </c>
      <c r="T272" s="44" t="str">
        <f>IF(AND(E272&lt;&gt;'Povolené hodnoty'!$B$4,F272=4),G272+J272,"")</f>
        <v/>
      </c>
      <c r="U272" s="44" t="str">
        <f>IF(AND(E272&lt;&gt;'Povolené hodnoty'!$B$4,F272="5a"),G272-H272+J272-K272,"")</f>
        <v/>
      </c>
      <c r="V272" s="44" t="str">
        <f>IF(AND(E272&lt;&gt;'Povolené hodnoty'!$B$4,F272="5b"),G272-H272+J272-K272,"")</f>
        <v/>
      </c>
      <c r="W272" s="44" t="str">
        <f>IF(AND(E272&lt;&gt;'Povolené hodnoty'!$B$4,F272=6),G272+J272,"")</f>
        <v/>
      </c>
      <c r="X272" s="45" t="str">
        <f>IF(AND(E272&lt;&gt;'Povolené hodnoty'!$B$4,F272=7),G272+J272,"")</f>
        <v/>
      </c>
      <c r="Y272" s="43" t="str">
        <f>IF(AND(E272&lt;&gt;'Povolené hodnoty'!$B$4,F272=10),H272+K272,"")</f>
        <v/>
      </c>
      <c r="Z272" s="44" t="str">
        <f>IF(AND(E272&lt;&gt;'Povolené hodnoty'!$B$4,F272=11),H272+K272,"")</f>
        <v/>
      </c>
      <c r="AA272" s="44" t="str">
        <f>IF(AND(E272&lt;&gt;'Povolené hodnoty'!$B$4,F272=12),H272+K272,"")</f>
        <v/>
      </c>
      <c r="AB272" s="45" t="str">
        <f>IF(AND(E272&lt;&gt;'Povolené hodnoty'!$B$4,F272=13),H272+K272,"")</f>
        <v/>
      </c>
      <c r="AD272" s="19" t="b">
        <f t="shared" si="30"/>
        <v>0</v>
      </c>
      <c r="AE272" s="19" t="b">
        <f t="shared" si="31"/>
        <v>0</v>
      </c>
      <c r="AF272" s="19" t="b">
        <f>AND(E272&lt;&gt;'Povolené hodnoty'!$B$6,OR(SUM(G272,J272)&lt;&gt;SUM(N272:O272,R272:X272),SUM(H272,K272)&lt;&gt;SUM(P272:Q272,Y272:AB272),COUNT(G272:H272,J272:K272)&lt;&gt;COUNT(N272:AB272)))</f>
        <v>0</v>
      </c>
      <c r="AG272" s="19" t="b">
        <f>AND(E272='Povolené hodnoty'!$B$6,$AG$5)</f>
        <v>0</v>
      </c>
    </row>
    <row r="273" spans="1:33" x14ac:dyDescent="0.2">
      <c r="A273" s="81">
        <f t="shared" si="32"/>
        <v>268</v>
      </c>
      <c r="B273" s="85"/>
      <c r="C273" s="86"/>
      <c r="D273" s="75"/>
      <c r="E273" s="76"/>
      <c r="F273" s="77"/>
      <c r="G273" s="78"/>
      <c r="H273" s="79"/>
      <c r="I273" s="45">
        <f t="shared" si="27"/>
        <v>3625</v>
      </c>
      <c r="J273" s="158"/>
      <c r="K273" s="159"/>
      <c r="L273" s="160">
        <f t="shared" si="28"/>
        <v>10884</v>
      </c>
      <c r="M273" s="46">
        <f t="shared" si="29"/>
        <v>268</v>
      </c>
      <c r="N273" s="43" t="str">
        <f>IF(AND(E273='Povolené hodnoty'!$B$4,F273=2),G273+J273,"")</f>
        <v/>
      </c>
      <c r="O273" s="45" t="str">
        <f>IF(AND(E273='Povolené hodnoty'!$B$4,F273=1),G273+J273,"")</f>
        <v/>
      </c>
      <c r="P273" s="43" t="str">
        <f>IF(AND(E273='Povolené hodnoty'!$B$4,F273=10),H273+K273,"")</f>
        <v/>
      </c>
      <c r="Q273" s="45" t="str">
        <f>IF(AND(E273='Povolené hodnoty'!$B$4,F273=9),H273+K273,"")</f>
        <v/>
      </c>
      <c r="R273" s="43" t="str">
        <f>IF(AND(E273&lt;&gt;'Povolené hodnoty'!$B$4,F273=2),G273+J273,"")</f>
        <v/>
      </c>
      <c r="S273" s="44" t="str">
        <f>IF(AND(E273&lt;&gt;'Povolené hodnoty'!$B$4,F273=3),G273+J273,"")</f>
        <v/>
      </c>
      <c r="T273" s="44" t="str">
        <f>IF(AND(E273&lt;&gt;'Povolené hodnoty'!$B$4,F273=4),G273+J273,"")</f>
        <v/>
      </c>
      <c r="U273" s="44" t="str">
        <f>IF(AND(E273&lt;&gt;'Povolené hodnoty'!$B$4,F273="5a"),G273-H273+J273-K273,"")</f>
        <v/>
      </c>
      <c r="V273" s="44" t="str">
        <f>IF(AND(E273&lt;&gt;'Povolené hodnoty'!$B$4,F273="5b"),G273-H273+J273-K273,"")</f>
        <v/>
      </c>
      <c r="W273" s="44" t="str">
        <f>IF(AND(E273&lt;&gt;'Povolené hodnoty'!$B$4,F273=6),G273+J273,"")</f>
        <v/>
      </c>
      <c r="X273" s="45" t="str">
        <f>IF(AND(E273&lt;&gt;'Povolené hodnoty'!$B$4,F273=7),G273+J273,"")</f>
        <v/>
      </c>
      <c r="Y273" s="43" t="str">
        <f>IF(AND(E273&lt;&gt;'Povolené hodnoty'!$B$4,F273=10),H273+K273,"")</f>
        <v/>
      </c>
      <c r="Z273" s="44" t="str">
        <f>IF(AND(E273&lt;&gt;'Povolené hodnoty'!$B$4,F273=11),H273+K273,"")</f>
        <v/>
      </c>
      <c r="AA273" s="44" t="str">
        <f>IF(AND(E273&lt;&gt;'Povolené hodnoty'!$B$4,F273=12),H273+K273,"")</f>
        <v/>
      </c>
      <c r="AB273" s="45" t="str">
        <f>IF(AND(E273&lt;&gt;'Povolené hodnoty'!$B$4,F273=13),H273+K273,"")</f>
        <v/>
      </c>
      <c r="AD273" s="19" t="b">
        <f t="shared" si="30"/>
        <v>0</v>
      </c>
      <c r="AE273" s="19" t="b">
        <f t="shared" si="31"/>
        <v>0</v>
      </c>
      <c r="AF273" s="19" t="b">
        <f>AND(E273&lt;&gt;'Povolené hodnoty'!$B$6,OR(SUM(G273,J273)&lt;&gt;SUM(N273:O273,R273:X273),SUM(H273,K273)&lt;&gt;SUM(P273:Q273,Y273:AB273),COUNT(G273:H273,J273:K273)&lt;&gt;COUNT(N273:AB273)))</f>
        <v>0</v>
      </c>
      <c r="AG273" s="19" t="b">
        <f>AND(E273='Povolené hodnoty'!$B$6,$AG$5)</f>
        <v>0</v>
      </c>
    </row>
    <row r="274" spans="1:33" x14ac:dyDescent="0.2">
      <c r="A274" s="81">
        <f t="shared" si="32"/>
        <v>269</v>
      </c>
      <c r="B274" s="85"/>
      <c r="C274" s="86"/>
      <c r="D274" s="75"/>
      <c r="E274" s="76"/>
      <c r="F274" s="77"/>
      <c r="G274" s="78"/>
      <c r="H274" s="79"/>
      <c r="I274" s="45">
        <f t="shared" si="27"/>
        <v>3625</v>
      </c>
      <c r="J274" s="158"/>
      <c r="K274" s="159"/>
      <c r="L274" s="160">
        <f t="shared" si="28"/>
        <v>10884</v>
      </c>
      <c r="M274" s="46">
        <f t="shared" si="29"/>
        <v>269</v>
      </c>
      <c r="N274" s="43" t="str">
        <f>IF(AND(E274='Povolené hodnoty'!$B$4,F274=2),G274+J274,"")</f>
        <v/>
      </c>
      <c r="O274" s="45" t="str">
        <f>IF(AND(E274='Povolené hodnoty'!$B$4,F274=1),G274+J274,"")</f>
        <v/>
      </c>
      <c r="P274" s="43" t="str">
        <f>IF(AND(E274='Povolené hodnoty'!$B$4,F274=10),H274+K274,"")</f>
        <v/>
      </c>
      <c r="Q274" s="45" t="str">
        <f>IF(AND(E274='Povolené hodnoty'!$B$4,F274=9),H274+K274,"")</f>
        <v/>
      </c>
      <c r="R274" s="43" t="str">
        <f>IF(AND(E274&lt;&gt;'Povolené hodnoty'!$B$4,F274=2),G274+J274,"")</f>
        <v/>
      </c>
      <c r="S274" s="44" t="str">
        <f>IF(AND(E274&lt;&gt;'Povolené hodnoty'!$B$4,F274=3),G274+J274,"")</f>
        <v/>
      </c>
      <c r="T274" s="44" t="str">
        <f>IF(AND(E274&lt;&gt;'Povolené hodnoty'!$B$4,F274=4),G274+J274,"")</f>
        <v/>
      </c>
      <c r="U274" s="44" t="str">
        <f>IF(AND(E274&lt;&gt;'Povolené hodnoty'!$B$4,F274="5a"),G274-H274+J274-K274,"")</f>
        <v/>
      </c>
      <c r="V274" s="44" t="str">
        <f>IF(AND(E274&lt;&gt;'Povolené hodnoty'!$B$4,F274="5b"),G274-H274+J274-K274,"")</f>
        <v/>
      </c>
      <c r="W274" s="44" t="str">
        <f>IF(AND(E274&lt;&gt;'Povolené hodnoty'!$B$4,F274=6),G274+J274,"")</f>
        <v/>
      </c>
      <c r="X274" s="45" t="str">
        <f>IF(AND(E274&lt;&gt;'Povolené hodnoty'!$B$4,F274=7),G274+J274,"")</f>
        <v/>
      </c>
      <c r="Y274" s="43" t="str">
        <f>IF(AND(E274&lt;&gt;'Povolené hodnoty'!$B$4,F274=10),H274+K274,"")</f>
        <v/>
      </c>
      <c r="Z274" s="44" t="str">
        <f>IF(AND(E274&lt;&gt;'Povolené hodnoty'!$B$4,F274=11),H274+K274,"")</f>
        <v/>
      </c>
      <c r="AA274" s="44" t="str">
        <f>IF(AND(E274&lt;&gt;'Povolené hodnoty'!$B$4,F274=12),H274+K274,"")</f>
        <v/>
      </c>
      <c r="AB274" s="45" t="str">
        <f>IF(AND(E274&lt;&gt;'Povolené hodnoty'!$B$4,F274=13),H274+K274,"")</f>
        <v/>
      </c>
      <c r="AD274" s="19" t="b">
        <f t="shared" si="30"/>
        <v>0</v>
      </c>
      <c r="AE274" s="19" t="b">
        <f t="shared" si="31"/>
        <v>0</v>
      </c>
      <c r="AF274" s="19" t="b">
        <f>AND(E274&lt;&gt;'Povolené hodnoty'!$B$6,OR(SUM(G274,J274)&lt;&gt;SUM(N274:O274,R274:X274),SUM(H274,K274)&lt;&gt;SUM(P274:Q274,Y274:AB274),COUNT(G274:H274,J274:K274)&lt;&gt;COUNT(N274:AB274)))</f>
        <v>0</v>
      </c>
      <c r="AG274" s="19" t="b">
        <f>AND(E274='Povolené hodnoty'!$B$6,$AG$5)</f>
        <v>0</v>
      </c>
    </row>
    <row r="275" spans="1:33" x14ac:dyDescent="0.2">
      <c r="A275" s="81">
        <f t="shared" si="32"/>
        <v>270</v>
      </c>
      <c r="B275" s="85"/>
      <c r="C275" s="86"/>
      <c r="D275" s="75"/>
      <c r="E275" s="76"/>
      <c r="F275" s="77"/>
      <c r="G275" s="78"/>
      <c r="H275" s="79"/>
      <c r="I275" s="45">
        <f t="shared" si="27"/>
        <v>3625</v>
      </c>
      <c r="J275" s="158"/>
      <c r="K275" s="159"/>
      <c r="L275" s="160">
        <f t="shared" si="28"/>
        <v>10884</v>
      </c>
      <c r="M275" s="46">
        <f t="shared" si="29"/>
        <v>270</v>
      </c>
      <c r="N275" s="43" t="str">
        <f>IF(AND(E275='Povolené hodnoty'!$B$4,F275=2),G275+J275,"")</f>
        <v/>
      </c>
      <c r="O275" s="45" t="str">
        <f>IF(AND(E275='Povolené hodnoty'!$B$4,F275=1),G275+J275,"")</f>
        <v/>
      </c>
      <c r="P275" s="43" t="str">
        <f>IF(AND(E275='Povolené hodnoty'!$B$4,F275=10),H275+K275,"")</f>
        <v/>
      </c>
      <c r="Q275" s="45" t="str">
        <f>IF(AND(E275='Povolené hodnoty'!$B$4,F275=9),H275+K275,"")</f>
        <v/>
      </c>
      <c r="R275" s="43" t="str">
        <f>IF(AND(E275&lt;&gt;'Povolené hodnoty'!$B$4,F275=2),G275+J275,"")</f>
        <v/>
      </c>
      <c r="S275" s="44" t="str">
        <f>IF(AND(E275&lt;&gt;'Povolené hodnoty'!$B$4,F275=3),G275+J275,"")</f>
        <v/>
      </c>
      <c r="T275" s="44" t="str">
        <f>IF(AND(E275&lt;&gt;'Povolené hodnoty'!$B$4,F275=4),G275+J275,"")</f>
        <v/>
      </c>
      <c r="U275" s="44" t="str">
        <f>IF(AND(E275&lt;&gt;'Povolené hodnoty'!$B$4,F275="5a"),G275-H275+J275-K275,"")</f>
        <v/>
      </c>
      <c r="V275" s="44" t="str">
        <f>IF(AND(E275&lt;&gt;'Povolené hodnoty'!$B$4,F275="5b"),G275-H275+J275-K275,"")</f>
        <v/>
      </c>
      <c r="W275" s="44" t="str">
        <f>IF(AND(E275&lt;&gt;'Povolené hodnoty'!$B$4,F275=6),G275+J275,"")</f>
        <v/>
      </c>
      <c r="X275" s="45" t="str">
        <f>IF(AND(E275&lt;&gt;'Povolené hodnoty'!$B$4,F275=7),G275+J275,"")</f>
        <v/>
      </c>
      <c r="Y275" s="43" t="str">
        <f>IF(AND(E275&lt;&gt;'Povolené hodnoty'!$B$4,F275=10),H275+K275,"")</f>
        <v/>
      </c>
      <c r="Z275" s="44" t="str">
        <f>IF(AND(E275&lt;&gt;'Povolené hodnoty'!$B$4,F275=11),H275+K275,"")</f>
        <v/>
      </c>
      <c r="AA275" s="44" t="str">
        <f>IF(AND(E275&lt;&gt;'Povolené hodnoty'!$B$4,F275=12),H275+K275,"")</f>
        <v/>
      </c>
      <c r="AB275" s="45" t="str">
        <f>IF(AND(E275&lt;&gt;'Povolené hodnoty'!$B$4,F275=13),H275+K275,"")</f>
        <v/>
      </c>
      <c r="AD275" s="19" t="b">
        <f t="shared" si="30"/>
        <v>0</v>
      </c>
      <c r="AE275" s="19" t="b">
        <f t="shared" si="31"/>
        <v>0</v>
      </c>
      <c r="AF275" s="19" t="b">
        <f>AND(E275&lt;&gt;'Povolené hodnoty'!$B$6,OR(SUM(G275,J275)&lt;&gt;SUM(N275:O275,R275:X275),SUM(H275,K275)&lt;&gt;SUM(P275:Q275,Y275:AB275),COUNT(G275:H275,J275:K275)&lt;&gt;COUNT(N275:AB275)))</f>
        <v>0</v>
      </c>
      <c r="AG275" s="19" t="b">
        <f>AND(E275='Povolené hodnoty'!$B$6,$AG$5)</f>
        <v>0</v>
      </c>
    </row>
    <row r="276" spans="1:33" x14ac:dyDescent="0.2">
      <c r="A276" s="81">
        <f t="shared" si="32"/>
        <v>271</v>
      </c>
      <c r="B276" s="85"/>
      <c r="C276" s="86"/>
      <c r="D276" s="75"/>
      <c r="E276" s="76"/>
      <c r="F276" s="77"/>
      <c r="G276" s="78"/>
      <c r="H276" s="79"/>
      <c r="I276" s="45">
        <f t="shared" si="27"/>
        <v>3625</v>
      </c>
      <c r="J276" s="158"/>
      <c r="K276" s="159"/>
      <c r="L276" s="160">
        <f t="shared" si="28"/>
        <v>10884</v>
      </c>
      <c r="M276" s="46">
        <f t="shared" si="29"/>
        <v>271</v>
      </c>
      <c r="N276" s="43" t="str">
        <f>IF(AND(E276='Povolené hodnoty'!$B$4,F276=2),G276+J276,"")</f>
        <v/>
      </c>
      <c r="O276" s="45" t="str">
        <f>IF(AND(E276='Povolené hodnoty'!$B$4,F276=1),G276+J276,"")</f>
        <v/>
      </c>
      <c r="P276" s="43" t="str">
        <f>IF(AND(E276='Povolené hodnoty'!$B$4,F276=10),H276+K276,"")</f>
        <v/>
      </c>
      <c r="Q276" s="45" t="str">
        <f>IF(AND(E276='Povolené hodnoty'!$B$4,F276=9),H276+K276,"")</f>
        <v/>
      </c>
      <c r="R276" s="43" t="str">
        <f>IF(AND(E276&lt;&gt;'Povolené hodnoty'!$B$4,F276=2),G276+J276,"")</f>
        <v/>
      </c>
      <c r="S276" s="44" t="str">
        <f>IF(AND(E276&lt;&gt;'Povolené hodnoty'!$B$4,F276=3),G276+J276,"")</f>
        <v/>
      </c>
      <c r="T276" s="44" t="str">
        <f>IF(AND(E276&lt;&gt;'Povolené hodnoty'!$B$4,F276=4),G276+J276,"")</f>
        <v/>
      </c>
      <c r="U276" s="44" t="str">
        <f>IF(AND(E276&lt;&gt;'Povolené hodnoty'!$B$4,F276="5a"),G276-H276+J276-K276,"")</f>
        <v/>
      </c>
      <c r="V276" s="44" t="str">
        <f>IF(AND(E276&lt;&gt;'Povolené hodnoty'!$B$4,F276="5b"),G276-H276+J276-K276,"")</f>
        <v/>
      </c>
      <c r="W276" s="44" t="str">
        <f>IF(AND(E276&lt;&gt;'Povolené hodnoty'!$B$4,F276=6),G276+J276,"")</f>
        <v/>
      </c>
      <c r="X276" s="45" t="str">
        <f>IF(AND(E276&lt;&gt;'Povolené hodnoty'!$B$4,F276=7),G276+J276,"")</f>
        <v/>
      </c>
      <c r="Y276" s="43" t="str">
        <f>IF(AND(E276&lt;&gt;'Povolené hodnoty'!$B$4,F276=10),H276+K276,"")</f>
        <v/>
      </c>
      <c r="Z276" s="44" t="str">
        <f>IF(AND(E276&lt;&gt;'Povolené hodnoty'!$B$4,F276=11),H276+K276,"")</f>
        <v/>
      </c>
      <c r="AA276" s="44" t="str">
        <f>IF(AND(E276&lt;&gt;'Povolené hodnoty'!$B$4,F276=12),H276+K276,"")</f>
        <v/>
      </c>
      <c r="AB276" s="45" t="str">
        <f>IF(AND(E276&lt;&gt;'Povolené hodnoty'!$B$4,F276=13),H276+K276,"")</f>
        <v/>
      </c>
      <c r="AD276" s="19" t="b">
        <f t="shared" si="30"/>
        <v>0</v>
      </c>
      <c r="AE276" s="19" t="b">
        <f t="shared" si="31"/>
        <v>0</v>
      </c>
      <c r="AF276" s="19" t="b">
        <f>AND(E276&lt;&gt;'Povolené hodnoty'!$B$6,OR(SUM(G276,J276)&lt;&gt;SUM(N276:O276,R276:X276),SUM(H276,K276)&lt;&gt;SUM(P276:Q276,Y276:AB276),COUNT(G276:H276,J276:K276)&lt;&gt;COUNT(N276:AB276)))</f>
        <v>0</v>
      </c>
      <c r="AG276" s="19" t="b">
        <f>AND(E276='Povolené hodnoty'!$B$6,$AG$5)</f>
        <v>0</v>
      </c>
    </row>
    <row r="277" spans="1:33" x14ac:dyDescent="0.2">
      <c r="A277" s="81">
        <f t="shared" si="32"/>
        <v>272</v>
      </c>
      <c r="B277" s="85"/>
      <c r="C277" s="86"/>
      <c r="D277" s="75"/>
      <c r="E277" s="76"/>
      <c r="F277" s="77"/>
      <c r="G277" s="78"/>
      <c r="H277" s="79"/>
      <c r="I277" s="45">
        <f t="shared" si="27"/>
        <v>3625</v>
      </c>
      <c r="J277" s="158"/>
      <c r="K277" s="159"/>
      <c r="L277" s="160">
        <f t="shared" si="28"/>
        <v>10884</v>
      </c>
      <c r="M277" s="46">
        <f t="shared" si="29"/>
        <v>272</v>
      </c>
      <c r="N277" s="43" t="str">
        <f>IF(AND(E277='Povolené hodnoty'!$B$4,F277=2),G277+J277,"")</f>
        <v/>
      </c>
      <c r="O277" s="45" t="str">
        <f>IF(AND(E277='Povolené hodnoty'!$B$4,F277=1),G277+J277,"")</f>
        <v/>
      </c>
      <c r="P277" s="43" t="str">
        <f>IF(AND(E277='Povolené hodnoty'!$B$4,F277=10),H277+K277,"")</f>
        <v/>
      </c>
      <c r="Q277" s="45" t="str">
        <f>IF(AND(E277='Povolené hodnoty'!$B$4,F277=9),H277+K277,"")</f>
        <v/>
      </c>
      <c r="R277" s="43" t="str">
        <f>IF(AND(E277&lt;&gt;'Povolené hodnoty'!$B$4,F277=2),G277+J277,"")</f>
        <v/>
      </c>
      <c r="S277" s="44" t="str">
        <f>IF(AND(E277&lt;&gt;'Povolené hodnoty'!$B$4,F277=3),G277+J277,"")</f>
        <v/>
      </c>
      <c r="T277" s="44" t="str">
        <f>IF(AND(E277&lt;&gt;'Povolené hodnoty'!$B$4,F277=4),G277+J277,"")</f>
        <v/>
      </c>
      <c r="U277" s="44" t="str">
        <f>IF(AND(E277&lt;&gt;'Povolené hodnoty'!$B$4,F277="5a"),G277-H277+J277-K277,"")</f>
        <v/>
      </c>
      <c r="V277" s="44" t="str">
        <f>IF(AND(E277&lt;&gt;'Povolené hodnoty'!$B$4,F277="5b"),G277-H277+J277-K277,"")</f>
        <v/>
      </c>
      <c r="W277" s="44" t="str">
        <f>IF(AND(E277&lt;&gt;'Povolené hodnoty'!$B$4,F277=6),G277+J277,"")</f>
        <v/>
      </c>
      <c r="X277" s="45" t="str">
        <f>IF(AND(E277&lt;&gt;'Povolené hodnoty'!$B$4,F277=7),G277+J277,"")</f>
        <v/>
      </c>
      <c r="Y277" s="43" t="str">
        <f>IF(AND(E277&lt;&gt;'Povolené hodnoty'!$B$4,F277=10),H277+K277,"")</f>
        <v/>
      </c>
      <c r="Z277" s="44" t="str">
        <f>IF(AND(E277&lt;&gt;'Povolené hodnoty'!$B$4,F277=11),H277+K277,"")</f>
        <v/>
      </c>
      <c r="AA277" s="44" t="str">
        <f>IF(AND(E277&lt;&gt;'Povolené hodnoty'!$B$4,F277=12),H277+K277,"")</f>
        <v/>
      </c>
      <c r="AB277" s="45" t="str">
        <f>IF(AND(E277&lt;&gt;'Povolené hodnoty'!$B$4,F277=13),H277+K277,"")</f>
        <v/>
      </c>
      <c r="AD277" s="19" t="b">
        <f t="shared" si="30"/>
        <v>0</v>
      </c>
      <c r="AE277" s="19" t="b">
        <f t="shared" si="31"/>
        <v>0</v>
      </c>
      <c r="AF277" s="19" t="b">
        <f>AND(E277&lt;&gt;'Povolené hodnoty'!$B$6,OR(SUM(G277,J277)&lt;&gt;SUM(N277:O277,R277:X277),SUM(H277,K277)&lt;&gt;SUM(P277:Q277,Y277:AB277),COUNT(G277:H277,J277:K277)&lt;&gt;COUNT(N277:AB277)))</f>
        <v>0</v>
      </c>
      <c r="AG277" s="19" t="b">
        <f>AND(E277='Povolené hodnoty'!$B$6,$AG$5)</f>
        <v>0</v>
      </c>
    </row>
    <row r="278" spans="1:33" x14ac:dyDescent="0.2">
      <c r="A278" s="81">
        <f t="shared" si="32"/>
        <v>273</v>
      </c>
      <c r="B278" s="85"/>
      <c r="C278" s="86"/>
      <c r="D278" s="75"/>
      <c r="E278" s="76"/>
      <c r="F278" s="77"/>
      <c r="G278" s="78"/>
      <c r="H278" s="79"/>
      <c r="I278" s="45">
        <f t="shared" si="27"/>
        <v>3625</v>
      </c>
      <c r="J278" s="158"/>
      <c r="K278" s="159"/>
      <c r="L278" s="160">
        <f t="shared" si="28"/>
        <v>10884</v>
      </c>
      <c r="M278" s="46">
        <f t="shared" si="29"/>
        <v>273</v>
      </c>
      <c r="N278" s="43" t="str">
        <f>IF(AND(E278='Povolené hodnoty'!$B$4,F278=2),G278+J278,"")</f>
        <v/>
      </c>
      <c r="O278" s="45" t="str">
        <f>IF(AND(E278='Povolené hodnoty'!$B$4,F278=1),G278+J278,"")</f>
        <v/>
      </c>
      <c r="P278" s="43" t="str">
        <f>IF(AND(E278='Povolené hodnoty'!$B$4,F278=10),H278+K278,"")</f>
        <v/>
      </c>
      <c r="Q278" s="45" t="str">
        <f>IF(AND(E278='Povolené hodnoty'!$B$4,F278=9),H278+K278,"")</f>
        <v/>
      </c>
      <c r="R278" s="43" t="str">
        <f>IF(AND(E278&lt;&gt;'Povolené hodnoty'!$B$4,F278=2),G278+J278,"")</f>
        <v/>
      </c>
      <c r="S278" s="44" t="str">
        <f>IF(AND(E278&lt;&gt;'Povolené hodnoty'!$B$4,F278=3),G278+J278,"")</f>
        <v/>
      </c>
      <c r="T278" s="44" t="str">
        <f>IF(AND(E278&lt;&gt;'Povolené hodnoty'!$B$4,F278=4),G278+J278,"")</f>
        <v/>
      </c>
      <c r="U278" s="44" t="str">
        <f>IF(AND(E278&lt;&gt;'Povolené hodnoty'!$B$4,F278="5a"),G278-H278+J278-K278,"")</f>
        <v/>
      </c>
      <c r="V278" s="44" t="str">
        <f>IF(AND(E278&lt;&gt;'Povolené hodnoty'!$B$4,F278="5b"),G278-H278+J278-K278,"")</f>
        <v/>
      </c>
      <c r="W278" s="44" t="str">
        <f>IF(AND(E278&lt;&gt;'Povolené hodnoty'!$B$4,F278=6),G278+J278,"")</f>
        <v/>
      </c>
      <c r="X278" s="45" t="str">
        <f>IF(AND(E278&lt;&gt;'Povolené hodnoty'!$B$4,F278=7),G278+J278,"")</f>
        <v/>
      </c>
      <c r="Y278" s="43" t="str">
        <f>IF(AND(E278&lt;&gt;'Povolené hodnoty'!$B$4,F278=10),H278+K278,"")</f>
        <v/>
      </c>
      <c r="Z278" s="44" t="str">
        <f>IF(AND(E278&lt;&gt;'Povolené hodnoty'!$B$4,F278=11),H278+K278,"")</f>
        <v/>
      </c>
      <c r="AA278" s="44" t="str">
        <f>IF(AND(E278&lt;&gt;'Povolené hodnoty'!$B$4,F278=12),H278+K278,"")</f>
        <v/>
      </c>
      <c r="AB278" s="45" t="str">
        <f>IF(AND(E278&lt;&gt;'Povolené hodnoty'!$B$4,F278=13),H278+K278,"")</f>
        <v/>
      </c>
      <c r="AD278" s="19" t="b">
        <f t="shared" si="30"/>
        <v>0</v>
      </c>
      <c r="AE278" s="19" t="b">
        <f t="shared" si="31"/>
        <v>0</v>
      </c>
      <c r="AF278" s="19" t="b">
        <f>AND(E278&lt;&gt;'Povolené hodnoty'!$B$6,OR(SUM(G278,J278)&lt;&gt;SUM(N278:O278,R278:X278),SUM(H278,K278)&lt;&gt;SUM(P278:Q278,Y278:AB278),COUNT(G278:H278,J278:K278)&lt;&gt;COUNT(N278:AB278)))</f>
        <v>0</v>
      </c>
      <c r="AG278" s="19" t="b">
        <f>AND(E278='Povolené hodnoty'!$B$6,$AG$5)</f>
        <v>0</v>
      </c>
    </row>
    <row r="279" spans="1:33" x14ac:dyDescent="0.2">
      <c r="A279" s="81">
        <f t="shared" si="32"/>
        <v>274</v>
      </c>
      <c r="B279" s="85"/>
      <c r="C279" s="86"/>
      <c r="D279" s="75"/>
      <c r="E279" s="76"/>
      <c r="F279" s="77"/>
      <c r="G279" s="78"/>
      <c r="H279" s="79"/>
      <c r="I279" s="45">
        <f t="shared" si="27"/>
        <v>3625</v>
      </c>
      <c r="J279" s="158"/>
      <c r="K279" s="159"/>
      <c r="L279" s="160">
        <f t="shared" si="28"/>
        <v>10884</v>
      </c>
      <c r="M279" s="46">
        <f t="shared" si="29"/>
        <v>274</v>
      </c>
      <c r="N279" s="43" t="str">
        <f>IF(AND(E279='Povolené hodnoty'!$B$4,F279=2),G279+J279,"")</f>
        <v/>
      </c>
      <c r="O279" s="45" t="str">
        <f>IF(AND(E279='Povolené hodnoty'!$B$4,F279=1),G279+J279,"")</f>
        <v/>
      </c>
      <c r="P279" s="43" t="str">
        <f>IF(AND(E279='Povolené hodnoty'!$B$4,F279=10),H279+K279,"")</f>
        <v/>
      </c>
      <c r="Q279" s="45" t="str">
        <f>IF(AND(E279='Povolené hodnoty'!$B$4,F279=9),H279+K279,"")</f>
        <v/>
      </c>
      <c r="R279" s="43" t="str">
        <f>IF(AND(E279&lt;&gt;'Povolené hodnoty'!$B$4,F279=2),G279+J279,"")</f>
        <v/>
      </c>
      <c r="S279" s="44" t="str">
        <f>IF(AND(E279&lt;&gt;'Povolené hodnoty'!$B$4,F279=3),G279+J279,"")</f>
        <v/>
      </c>
      <c r="T279" s="44" t="str">
        <f>IF(AND(E279&lt;&gt;'Povolené hodnoty'!$B$4,F279=4),G279+J279,"")</f>
        <v/>
      </c>
      <c r="U279" s="44" t="str">
        <f>IF(AND(E279&lt;&gt;'Povolené hodnoty'!$B$4,F279="5a"),G279-H279+J279-K279,"")</f>
        <v/>
      </c>
      <c r="V279" s="44" t="str">
        <f>IF(AND(E279&lt;&gt;'Povolené hodnoty'!$B$4,F279="5b"),G279-H279+J279-K279,"")</f>
        <v/>
      </c>
      <c r="W279" s="44" t="str">
        <f>IF(AND(E279&lt;&gt;'Povolené hodnoty'!$B$4,F279=6),G279+J279,"")</f>
        <v/>
      </c>
      <c r="X279" s="45" t="str">
        <f>IF(AND(E279&lt;&gt;'Povolené hodnoty'!$B$4,F279=7),G279+J279,"")</f>
        <v/>
      </c>
      <c r="Y279" s="43" t="str">
        <f>IF(AND(E279&lt;&gt;'Povolené hodnoty'!$B$4,F279=10),H279+K279,"")</f>
        <v/>
      </c>
      <c r="Z279" s="44" t="str">
        <f>IF(AND(E279&lt;&gt;'Povolené hodnoty'!$B$4,F279=11),H279+K279,"")</f>
        <v/>
      </c>
      <c r="AA279" s="44" t="str">
        <f>IF(AND(E279&lt;&gt;'Povolené hodnoty'!$B$4,F279=12),H279+K279,"")</f>
        <v/>
      </c>
      <c r="AB279" s="45" t="str">
        <f>IF(AND(E279&lt;&gt;'Povolené hodnoty'!$B$4,F279=13),H279+K279,"")</f>
        <v/>
      </c>
      <c r="AD279" s="19" t="b">
        <f t="shared" si="30"/>
        <v>0</v>
      </c>
      <c r="AE279" s="19" t="b">
        <f t="shared" si="31"/>
        <v>0</v>
      </c>
      <c r="AF279" s="19" t="b">
        <f>AND(E279&lt;&gt;'Povolené hodnoty'!$B$6,OR(SUM(G279,J279)&lt;&gt;SUM(N279:O279,R279:X279),SUM(H279,K279)&lt;&gt;SUM(P279:Q279,Y279:AB279),COUNT(G279:H279,J279:K279)&lt;&gt;COUNT(N279:AB279)))</f>
        <v>0</v>
      </c>
      <c r="AG279" s="19" t="b">
        <f>AND(E279='Povolené hodnoty'!$B$6,$AG$5)</f>
        <v>0</v>
      </c>
    </row>
    <row r="280" spans="1:33" x14ac:dyDescent="0.2">
      <c r="A280" s="81">
        <f t="shared" si="32"/>
        <v>275</v>
      </c>
      <c r="B280" s="85"/>
      <c r="C280" s="86"/>
      <c r="D280" s="75"/>
      <c r="E280" s="76"/>
      <c r="F280" s="77"/>
      <c r="G280" s="78"/>
      <c r="H280" s="79"/>
      <c r="I280" s="45">
        <f t="shared" si="27"/>
        <v>3625</v>
      </c>
      <c r="J280" s="158"/>
      <c r="K280" s="159"/>
      <c r="L280" s="160">
        <f t="shared" si="28"/>
        <v>10884</v>
      </c>
      <c r="M280" s="46">
        <f t="shared" si="29"/>
        <v>275</v>
      </c>
      <c r="N280" s="43" t="str">
        <f>IF(AND(E280='Povolené hodnoty'!$B$4,F280=2),G280+J280,"")</f>
        <v/>
      </c>
      <c r="O280" s="45" t="str">
        <f>IF(AND(E280='Povolené hodnoty'!$B$4,F280=1),G280+J280,"")</f>
        <v/>
      </c>
      <c r="P280" s="43" t="str">
        <f>IF(AND(E280='Povolené hodnoty'!$B$4,F280=10),H280+K280,"")</f>
        <v/>
      </c>
      <c r="Q280" s="45" t="str">
        <f>IF(AND(E280='Povolené hodnoty'!$B$4,F280=9),H280+K280,"")</f>
        <v/>
      </c>
      <c r="R280" s="43" t="str">
        <f>IF(AND(E280&lt;&gt;'Povolené hodnoty'!$B$4,F280=2),G280+J280,"")</f>
        <v/>
      </c>
      <c r="S280" s="44" t="str">
        <f>IF(AND(E280&lt;&gt;'Povolené hodnoty'!$B$4,F280=3),G280+J280,"")</f>
        <v/>
      </c>
      <c r="T280" s="44" t="str">
        <f>IF(AND(E280&lt;&gt;'Povolené hodnoty'!$B$4,F280=4),G280+J280,"")</f>
        <v/>
      </c>
      <c r="U280" s="44" t="str">
        <f>IF(AND(E280&lt;&gt;'Povolené hodnoty'!$B$4,F280="5a"),G280-H280+J280-K280,"")</f>
        <v/>
      </c>
      <c r="V280" s="44" t="str">
        <f>IF(AND(E280&lt;&gt;'Povolené hodnoty'!$B$4,F280="5b"),G280-H280+J280-K280,"")</f>
        <v/>
      </c>
      <c r="W280" s="44" t="str">
        <f>IF(AND(E280&lt;&gt;'Povolené hodnoty'!$B$4,F280=6),G280+J280,"")</f>
        <v/>
      </c>
      <c r="X280" s="45" t="str">
        <f>IF(AND(E280&lt;&gt;'Povolené hodnoty'!$B$4,F280=7),G280+J280,"")</f>
        <v/>
      </c>
      <c r="Y280" s="43" t="str">
        <f>IF(AND(E280&lt;&gt;'Povolené hodnoty'!$B$4,F280=10),H280+K280,"")</f>
        <v/>
      </c>
      <c r="Z280" s="44" t="str">
        <f>IF(AND(E280&lt;&gt;'Povolené hodnoty'!$B$4,F280=11),H280+K280,"")</f>
        <v/>
      </c>
      <c r="AA280" s="44" t="str">
        <f>IF(AND(E280&lt;&gt;'Povolené hodnoty'!$B$4,F280=12),H280+K280,"")</f>
        <v/>
      </c>
      <c r="AB280" s="45" t="str">
        <f>IF(AND(E280&lt;&gt;'Povolené hodnoty'!$B$4,F280=13),H280+K280,"")</f>
        <v/>
      </c>
      <c r="AD280" s="19" t="b">
        <f t="shared" si="30"/>
        <v>0</v>
      </c>
      <c r="AE280" s="19" t="b">
        <f t="shared" si="31"/>
        <v>0</v>
      </c>
      <c r="AF280" s="19" t="b">
        <f>AND(E280&lt;&gt;'Povolené hodnoty'!$B$6,OR(SUM(G280,J280)&lt;&gt;SUM(N280:O280,R280:X280),SUM(H280,K280)&lt;&gt;SUM(P280:Q280,Y280:AB280),COUNT(G280:H280,J280:K280)&lt;&gt;COUNT(N280:AB280)))</f>
        <v>0</v>
      </c>
      <c r="AG280" s="19" t="b">
        <f>AND(E280='Povolené hodnoty'!$B$6,$AG$5)</f>
        <v>0</v>
      </c>
    </row>
    <row r="281" spans="1:33" x14ac:dyDescent="0.2">
      <c r="A281" s="81">
        <f t="shared" si="32"/>
        <v>276</v>
      </c>
      <c r="B281" s="85"/>
      <c r="C281" s="86"/>
      <c r="D281" s="75"/>
      <c r="E281" s="76"/>
      <c r="F281" s="77"/>
      <c r="G281" s="78"/>
      <c r="H281" s="79"/>
      <c r="I281" s="45">
        <f t="shared" si="27"/>
        <v>3625</v>
      </c>
      <c r="J281" s="158"/>
      <c r="K281" s="159"/>
      <c r="L281" s="160">
        <f t="shared" si="28"/>
        <v>10884</v>
      </c>
      <c r="M281" s="46">
        <f t="shared" si="29"/>
        <v>276</v>
      </c>
      <c r="N281" s="43" t="str">
        <f>IF(AND(E281='Povolené hodnoty'!$B$4,F281=2),G281+J281,"")</f>
        <v/>
      </c>
      <c r="O281" s="45" t="str">
        <f>IF(AND(E281='Povolené hodnoty'!$B$4,F281=1),G281+J281,"")</f>
        <v/>
      </c>
      <c r="P281" s="43" t="str">
        <f>IF(AND(E281='Povolené hodnoty'!$B$4,F281=10),H281+K281,"")</f>
        <v/>
      </c>
      <c r="Q281" s="45" t="str">
        <f>IF(AND(E281='Povolené hodnoty'!$B$4,F281=9),H281+K281,"")</f>
        <v/>
      </c>
      <c r="R281" s="43" t="str">
        <f>IF(AND(E281&lt;&gt;'Povolené hodnoty'!$B$4,F281=2),G281+J281,"")</f>
        <v/>
      </c>
      <c r="S281" s="44" t="str">
        <f>IF(AND(E281&lt;&gt;'Povolené hodnoty'!$B$4,F281=3),G281+J281,"")</f>
        <v/>
      </c>
      <c r="T281" s="44" t="str">
        <f>IF(AND(E281&lt;&gt;'Povolené hodnoty'!$B$4,F281=4),G281+J281,"")</f>
        <v/>
      </c>
      <c r="U281" s="44" t="str">
        <f>IF(AND(E281&lt;&gt;'Povolené hodnoty'!$B$4,F281="5a"),G281-H281+J281-K281,"")</f>
        <v/>
      </c>
      <c r="V281" s="44" t="str">
        <f>IF(AND(E281&lt;&gt;'Povolené hodnoty'!$B$4,F281="5b"),G281-H281+J281-K281,"")</f>
        <v/>
      </c>
      <c r="W281" s="44" t="str">
        <f>IF(AND(E281&lt;&gt;'Povolené hodnoty'!$B$4,F281=6),G281+J281,"")</f>
        <v/>
      </c>
      <c r="X281" s="45" t="str">
        <f>IF(AND(E281&lt;&gt;'Povolené hodnoty'!$B$4,F281=7),G281+J281,"")</f>
        <v/>
      </c>
      <c r="Y281" s="43" t="str">
        <f>IF(AND(E281&lt;&gt;'Povolené hodnoty'!$B$4,F281=10),H281+K281,"")</f>
        <v/>
      </c>
      <c r="Z281" s="44" t="str">
        <f>IF(AND(E281&lt;&gt;'Povolené hodnoty'!$B$4,F281=11),H281+K281,"")</f>
        <v/>
      </c>
      <c r="AA281" s="44" t="str">
        <f>IF(AND(E281&lt;&gt;'Povolené hodnoty'!$B$4,F281=12),H281+K281,"")</f>
        <v/>
      </c>
      <c r="AB281" s="45" t="str">
        <f>IF(AND(E281&lt;&gt;'Povolené hodnoty'!$B$4,F281=13),H281+K281,"")</f>
        <v/>
      </c>
      <c r="AD281" s="19" t="b">
        <f t="shared" si="30"/>
        <v>0</v>
      </c>
      <c r="AE281" s="19" t="b">
        <f t="shared" si="31"/>
        <v>0</v>
      </c>
      <c r="AF281" s="19" t="b">
        <f>AND(E281&lt;&gt;'Povolené hodnoty'!$B$6,OR(SUM(G281,J281)&lt;&gt;SUM(N281:O281,R281:X281),SUM(H281,K281)&lt;&gt;SUM(P281:Q281,Y281:AB281),COUNT(G281:H281,J281:K281)&lt;&gt;COUNT(N281:AB281)))</f>
        <v>0</v>
      </c>
      <c r="AG281" s="19" t="b">
        <f>AND(E281='Povolené hodnoty'!$B$6,$AG$5)</f>
        <v>0</v>
      </c>
    </row>
    <row r="282" spans="1:33" x14ac:dyDescent="0.2">
      <c r="A282" s="81">
        <f t="shared" si="32"/>
        <v>277</v>
      </c>
      <c r="B282" s="85"/>
      <c r="C282" s="86"/>
      <c r="D282" s="75"/>
      <c r="E282" s="76"/>
      <c r="F282" s="77"/>
      <c r="G282" s="78"/>
      <c r="H282" s="79"/>
      <c r="I282" s="45">
        <f t="shared" si="27"/>
        <v>3625</v>
      </c>
      <c r="J282" s="158"/>
      <c r="K282" s="159"/>
      <c r="L282" s="160">
        <f t="shared" si="28"/>
        <v>10884</v>
      </c>
      <c r="M282" s="46">
        <f t="shared" si="29"/>
        <v>277</v>
      </c>
      <c r="N282" s="43" t="str">
        <f>IF(AND(E282='Povolené hodnoty'!$B$4,F282=2),G282+J282,"")</f>
        <v/>
      </c>
      <c r="O282" s="45" t="str">
        <f>IF(AND(E282='Povolené hodnoty'!$B$4,F282=1),G282+J282,"")</f>
        <v/>
      </c>
      <c r="P282" s="43" t="str">
        <f>IF(AND(E282='Povolené hodnoty'!$B$4,F282=10),H282+K282,"")</f>
        <v/>
      </c>
      <c r="Q282" s="45" t="str">
        <f>IF(AND(E282='Povolené hodnoty'!$B$4,F282=9),H282+K282,"")</f>
        <v/>
      </c>
      <c r="R282" s="43" t="str">
        <f>IF(AND(E282&lt;&gt;'Povolené hodnoty'!$B$4,F282=2),G282+J282,"")</f>
        <v/>
      </c>
      <c r="S282" s="44" t="str">
        <f>IF(AND(E282&lt;&gt;'Povolené hodnoty'!$B$4,F282=3),G282+J282,"")</f>
        <v/>
      </c>
      <c r="T282" s="44" t="str">
        <f>IF(AND(E282&lt;&gt;'Povolené hodnoty'!$B$4,F282=4),G282+J282,"")</f>
        <v/>
      </c>
      <c r="U282" s="44" t="str">
        <f>IF(AND(E282&lt;&gt;'Povolené hodnoty'!$B$4,F282="5a"),G282-H282+J282-K282,"")</f>
        <v/>
      </c>
      <c r="V282" s="44" t="str">
        <f>IF(AND(E282&lt;&gt;'Povolené hodnoty'!$B$4,F282="5b"),G282-H282+J282-K282,"")</f>
        <v/>
      </c>
      <c r="W282" s="44" t="str">
        <f>IF(AND(E282&lt;&gt;'Povolené hodnoty'!$B$4,F282=6),G282+J282,"")</f>
        <v/>
      </c>
      <c r="X282" s="45" t="str">
        <f>IF(AND(E282&lt;&gt;'Povolené hodnoty'!$B$4,F282=7),G282+J282,"")</f>
        <v/>
      </c>
      <c r="Y282" s="43" t="str">
        <f>IF(AND(E282&lt;&gt;'Povolené hodnoty'!$B$4,F282=10),H282+K282,"")</f>
        <v/>
      </c>
      <c r="Z282" s="44" t="str">
        <f>IF(AND(E282&lt;&gt;'Povolené hodnoty'!$B$4,F282=11),H282+K282,"")</f>
        <v/>
      </c>
      <c r="AA282" s="44" t="str">
        <f>IF(AND(E282&lt;&gt;'Povolené hodnoty'!$B$4,F282=12),H282+K282,"")</f>
        <v/>
      </c>
      <c r="AB282" s="45" t="str">
        <f>IF(AND(E282&lt;&gt;'Povolené hodnoty'!$B$4,F282=13),H282+K282,"")</f>
        <v/>
      </c>
      <c r="AD282" s="19" t="b">
        <f t="shared" si="30"/>
        <v>0</v>
      </c>
      <c r="AE282" s="19" t="b">
        <f t="shared" si="31"/>
        <v>0</v>
      </c>
      <c r="AF282" s="19" t="b">
        <f>AND(E282&lt;&gt;'Povolené hodnoty'!$B$6,OR(SUM(G282,J282)&lt;&gt;SUM(N282:O282,R282:X282),SUM(H282,K282)&lt;&gt;SUM(P282:Q282,Y282:AB282),COUNT(G282:H282,J282:K282)&lt;&gt;COUNT(N282:AB282)))</f>
        <v>0</v>
      </c>
      <c r="AG282" s="19" t="b">
        <f>AND(E282='Povolené hodnoty'!$B$6,$AG$5)</f>
        <v>0</v>
      </c>
    </row>
    <row r="283" spans="1:33" x14ac:dyDescent="0.2">
      <c r="A283" s="81">
        <f t="shared" si="32"/>
        <v>278</v>
      </c>
      <c r="B283" s="85"/>
      <c r="C283" s="86"/>
      <c r="D283" s="75"/>
      <c r="E283" s="76"/>
      <c r="F283" s="77"/>
      <c r="G283" s="78"/>
      <c r="H283" s="79"/>
      <c r="I283" s="45">
        <f t="shared" si="27"/>
        <v>3625</v>
      </c>
      <c r="J283" s="158"/>
      <c r="K283" s="159"/>
      <c r="L283" s="160">
        <f t="shared" si="28"/>
        <v>10884</v>
      </c>
      <c r="M283" s="46">
        <f t="shared" si="29"/>
        <v>278</v>
      </c>
      <c r="N283" s="43" t="str">
        <f>IF(AND(E283='Povolené hodnoty'!$B$4,F283=2),G283+J283,"")</f>
        <v/>
      </c>
      <c r="O283" s="45" t="str">
        <f>IF(AND(E283='Povolené hodnoty'!$B$4,F283=1),G283+J283,"")</f>
        <v/>
      </c>
      <c r="P283" s="43" t="str">
        <f>IF(AND(E283='Povolené hodnoty'!$B$4,F283=10),H283+K283,"")</f>
        <v/>
      </c>
      <c r="Q283" s="45" t="str">
        <f>IF(AND(E283='Povolené hodnoty'!$B$4,F283=9),H283+K283,"")</f>
        <v/>
      </c>
      <c r="R283" s="43" t="str">
        <f>IF(AND(E283&lt;&gt;'Povolené hodnoty'!$B$4,F283=2),G283+J283,"")</f>
        <v/>
      </c>
      <c r="S283" s="44" t="str">
        <f>IF(AND(E283&lt;&gt;'Povolené hodnoty'!$B$4,F283=3),G283+J283,"")</f>
        <v/>
      </c>
      <c r="T283" s="44" t="str">
        <f>IF(AND(E283&lt;&gt;'Povolené hodnoty'!$B$4,F283=4),G283+J283,"")</f>
        <v/>
      </c>
      <c r="U283" s="44" t="str">
        <f>IF(AND(E283&lt;&gt;'Povolené hodnoty'!$B$4,F283="5a"),G283-H283+J283-K283,"")</f>
        <v/>
      </c>
      <c r="V283" s="44" t="str">
        <f>IF(AND(E283&lt;&gt;'Povolené hodnoty'!$B$4,F283="5b"),G283-H283+J283-K283,"")</f>
        <v/>
      </c>
      <c r="W283" s="44" t="str">
        <f>IF(AND(E283&lt;&gt;'Povolené hodnoty'!$B$4,F283=6),G283+J283,"")</f>
        <v/>
      </c>
      <c r="X283" s="45" t="str">
        <f>IF(AND(E283&lt;&gt;'Povolené hodnoty'!$B$4,F283=7),G283+J283,"")</f>
        <v/>
      </c>
      <c r="Y283" s="43" t="str">
        <f>IF(AND(E283&lt;&gt;'Povolené hodnoty'!$B$4,F283=10),H283+K283,"")</f>
        <v/>
      </c>
      <c r="Z283" s="44" t="str">
        <f>IF(AND(E283&lt;&gt;'Povolené hodnoty'!$B$4,F283=11),H283+K283,"")</f>
        <v/>
      </c>
      <c r="AA283" s="44" t="str">
        <f>IF(AND(E283&lt;&gt;'Povolené hodnoty'!$B$4,F283=12),H283+K283,"")</f>
        <v/>
      </c>
      <c r="AB283" s="45" t="str">
        <f>IF(AND(E283&lt;&gt;'Povolené hodnoty'!$B$4,F283=13),H283+K283,"")</f>
        <v/>
      </c>
      <c r="AD283" s="19" t="b">
        <f t="shared" si="30"/>
        <v>0</v>
      </c>
      <c r="AE283" s="19" t="b">
        <f t="shared" si="31"/>
        <v>0</v>
      </c>
      <c r="AF283" s="19" t="b">
        <f>AND(E283&lt;&gt;'Povolené hodnoty'!$B$6,OR(SUM(G283,J283)&lt;&gt;SUM(N283:O283,R283:X283),SUM(H283,K283)&lt;&gt;SUM(P283:Q283,Y283:AB283),COUNT(G283:H283,J283:K283)&lt;&gt;COUNT(N283:AB283)))</f>
        <v>0</v>
      </c>
      <c r="AG283" s="19" t="b">
        <f>AND(E283='Povolené hodnoty'!$B$6,$AG$5)</f>
        <v>0</v>
      </c>
    </row>
    <row r="284" spans="1:33" x14ac:dyDescent="0.2">
      <c r="A284" s="81">
        <f t="shared" si="32"/>
        <v>279</v>
      </c>
      <c r="B284" s="85"/>
      <c r="C284" s="86"/>
      <c r="D284" s="75"/>
      <c r="E284" s="76"/>
      <c r="F284" s="77"/>
      <c r="G284" s="78"/>
      <c r="H284" s="79"/>
      <c r="I284" s="45">
        <f t="shared" si="27"/>
        <v>3625</v>
      </c>
      <c r="J284" s="158"/>
      <c r="K284" s="159"/>
      <c r="L284" s="160">
        <f t="shared" si="28"/>
        <v>10884</v>
      </c>
      <c r="M284" s="46">
        <f t="shared" si="29"/>
        <v>279</v>
      </c>
      <c r="N284" s="43" t="str">
        <f>IF(AND(E284='Povolené hodnoty'!$B$4,F284=2),G284+J284,"")</f>
        <v/>
      </c>
      <c r="O284" s="45" t="str">
        <f>IF(AND(E284='Povolené hodnoty'!$B$4,F284=1),G284+J284,"")</f>
        <v/>
      </c>
      <c r="P284" s="43" t="str">
        <f>IF(AND(E284='Povolené hodnoty'!$B$4,F284=10),H284+K284,"")</f>
        <v/>
      </c>
      <c r="Q284" s="45" t="str">
        <f>IF(AND(E284='Povolené hodnoty'!$B$4,F284=9),H284+K284,"")</f>
        <v/>
      </c>
      <c r="R284" s="43" t="str">
        <f>IF(AND(E284&lt;&gt;'Povolené hodnoty'!$B$4,F284=2),G284+J284,"")</f>
        <v/>
      </c>
      <c r="S284" s="44" t="str">
        <f>IF(AND(E284&lt;&gt;'Povolené hodnoty'!$B$4,F284=3),G284+J284,"")</f>
        <v/>
      </c>
      <c r="T284" s="44" t="str">
        <f>IF(AND(E284&lt;&gt;'Povolené hodnoty'!$B$4,F284=4),G284+J284,"")</f>
        <v/>
      </c>
      <c r="U284" s="44" t="str">
        <f>IF(AND(E284&lt;&gt;'Povolené hodnoty'!$B$4,F284="5a"),G284-H284+J284-K284,"")</f>
        <v/>
      </c>
      <c r="V284" s="44" t="str">
        <f>IF(AND(E284&lt;&gt;'Povolené hodnoty'!$B$4,F284="5b"),G284-H284+J284-K284,"")</f>
        <v/>
      </c>
      <c r="W284" s="44" t="str">
        <f>IF(AND(E284&lt;&gt;'Povolené hodnoty'!$B$4,F284=6),G284+J284,"")</f>
        <v/>
      </c>
      <c r="X284" s="45" t="str">
        <f>IF(AND(E284&lt;&gt;'Povolené hodnoty'!$B$4,F284=7),G284+J284,"")</f>
        <v/>
      </c>
      <c r="Y284" s="43" t="str">
        <f>IF(AND(E284&lt;&gt;'Povolené hodnoty'!$B$4,F284=10),H284+K284,"")</f>
        <v/>
      </c>
      <c r="Z284" s="44" t="str">
        <f>IF(AND(E284&lt;&gt;'Povolené hodnoty'!$B$4,F284=11),H284+K284,"")</f>
        <v/>
      </c>
      <c r="AA284" s="44" t="str">
        <f>IF(AND(E284&lt;&gt;'Povolené hodnoty'!$B$4,F284=12),H284+K284,"")</f>
        <v/>
      </c>
      <c r="AB284" s="45" t="str">
        <f>IF(AND(E284&lt;&gt;'Povolené hodnoty'!$B$4,F284=13),H284+K284,"")</f>
        <v/>
      </c>
      <c r="AD284" s="19" t="b">
        <f t="shared" si="30"/>
        <v>0</v>
      </c>
      <c r="AE284" s="19" t="b">
        <f t="shared" si="31"/>
        <v>0</v>
      </c>
      <c r="AF284" s="19" t="b">
        <f>AND(E284&lt;&gt;'Povolené hodnoty'!$B$6,OR(SUM(G284,J284)&lt;&gt;SUM(N284:O284,R284:X284),SUM(H284,K284)&lt;&gt;SUM(P284:Q284,Y284:AB284),COUNT(G284:H284,J284:K284)&lt;&gt;COUNT(N284:AB284)))</f>
        <v>0</v>
      </c>
      <c r="AG284" s="19" t="b">
        <f>AND(E284='Povolené hodnoty'!$B$6,$AG$5)</f>
        <v>0</v>
      </c>
    </row>
    <row r="285" spans="1:33" x14ac:dyDescent="0.2">
      <c r="A285" s="81">
        <f t="shared" si="32"/>
        <v>280</v>
      </c>
      <c r="B285" s="85"/>
      <c r="C285" s="86"/>
      <c r="D285" s="75"/>
      <c r="E285" s="76"/>
      <c r="F285" s="77"/>
      <c r="G285" s="78"/>
      <c r="H285" s="79"/>
      <c r="I285" s="45">
        <f t="shared" si="27"/>
        <v>3625</v>
      </c>
      <c r="J285" s="158"/>
      <c r="K285" s="159"/>
      <c r="L285" s="160">
        <f t="shared" si="28"/>
        <v>10884</v>
      </c>
      <c r="M285" s="46">
        <f t="shared" si="29"/>
        <v>280</v>
      </c>
      <c r="N285" s="43" t="str">
        <f>IF(AND(E285='Povolené hodnoty'!$B$4,F285=2),G285+J285,"")</f>
        <v/>
      </c>
      <c r="O285" s="45" t="str">
        <f>IF(AND(E285='Povolené hodnoty'!$B$4,F285=1),G285+J285,"")</f>
        <v/>
      </c>
      <c r="P285" s="43" t="str">
        <f>IF(AND(E285='Povolené hodnoty'!$B$4,F285=10),H285+K285,"")</f>
        <v/>
      </c>
      <c r="Q285" s="45" t="str">
        <f>IF(AND(E285='Povolené hodnoty'!$B$4,F285=9),H285+K285,"")</f>
        <v/>
      </c>
      <c r="R285" s="43" t="str">
        <f>IF(AND(E285&lt;&gt;'Povolené hodnoty'!$B$4,F285=2),G285+J285,"")</f>
        <v/>
      </c>
      <c r="S285" s="44" t="str">
        <f>IF(AND(E285&lt;&gt;'Povolené hodnoty'!$B$4,F285=3),G285+J285,"")</f>
        <v/>
      </c>
      <c r="T285" s="44" t="str">
        <f>IF(AND(E285&lt;&gt;'Povolené hodnoty'!$B$4,F285=4),G285+J285,"")</f>
        <v/>
      </c>
      <c r="U285" s="44" t="str">
        <f>IF(AND(E285&lt;&gt;'Povolené hodnoty'!$B$4,F285="5a"),G285-H285+J285-K285,"")</f>
        <v/>
      </c>
      <c r="V285" s="44" t="str">
        <f>IF(AND(E285&lt;&gt;'Povolené hodnoty'!$B$4,F285="5b"),G285-H285+J285-K285,"")</f>
        <v/>
      </c>
      <c r="W285" s="44" t="str">
        <f>IF(AND(E285&lt;&gt;'Povolené hodnoty'!$B$4,F285=6),G285+J285,"")</f>
        <v/>
      </c>
      <c r="X285" s="45" t="str">
        <f>IF(AND(E285&lt;&gt;'Povolené hodnoty'!$B$4,F285=7),G285+J285,"")</f>
        <v/>
      </c>
      <c r="Y285" s="43" t="str">
        <f>IF(AND(E285&lt;&gt;'Povolené hodnoty'!$B$4,F285=10),H285+K285,"")</f>
        <v/>
      </c>
      <c r="Z285" s="44" t="str">
        <f>IF(AND(E285&lt;&gt;'Povolené hodnoty'!$B$4,F285=11),H285+K285,"")</f>
        <v/>
      </c>
      <c r="AA285" s="44" t="str">
        <f>IF(AND(E285&lt;&gt;'Povolené hodnoty'!$B$4,F285=12),H285+K285,"")</f>
        <v/>
      </c>
      <c r="AB285" s="45" t="str">
        <f>IF(AND(E285&lt;&gt;'Povolené hodnoty'!$B$4,F285=13),H285+K285,"")</f>
        <v/>
      </c>
      <c r="AD285" s="19" t="b">
        <f t="shared" si="30"/>
        <v>0</v>
      </c>
      <c r="AE285" s="19" t="b">
        <f t="shared" si="31"/>
        <v>0</v>
      </c>
      <c r="AF285" s="19" t="b">
        <f>AND(E285&lt;&gt;'Povolené hodnoty'!$B$6,OR(SUM(G285,J285)&lt;&gt;SUM(N285:O285,R285:X285),SUM(H285,K285)&lt;&gt;SUM(P285:Q285,Y285:AB285),COUNT(G285:H285,J285:K285)&lt;&gt;COUNT(N285:AB285)))</f>
        <v>0</v>
      </c>
      <c r="AG285" s="19" t="b">
        <f>AND(E285='Povolené hodnoty'!$B$6,$AG$5)</f>
        <v>0</v>
      </c>
    </row>
    <row r="286" spans="1:33" x14ac:dyDescent="0.2">
      <c r="A286" s="81">
        <f t="shared" si="32"/>
        <v>281</v>
      </c>
      <c r="B286" s="85"/>
      <c r="C286" s="86"/>
      <c r="D286" s="75"/>
      <c r="E286" s="76"/>
      <c r="F286" s="77"/>
      <c r="G286" s="78"/>
      <c r="H286" s="79"/>
      <c r="I286" s="45">
        <f t="shared" si="27"/>
        <v>3625</v>
      </c>
      <c r="J286" s="158"/>
      <c r="K286" s="159"/>
      <c r="L286" s="160">
        <f t="shared" si="28"/>
        <v>10884</v>
      </c>
      <c r="M286" s="46">
        <f t="shared" si="29"/>
        <v>281</v>
      </c>
      <c r="N286" s="43" t="str">
        <f>IF(AND(E286='Povolené hodnoty'!$B$4,F286=2),G286+J286,"")</f>
        <v/>
      </c>
      <c r="O286" s="45" t="str">
        <f>IF(AND(E286='Povolené hodnoty'!$B$4,F286=1),G286+J286,"")</f>
        <v/>
      </c>
      <c r="P286" s="43" t="str">
        <f>IF(AND(E286='Povolené hodnoty'!$B$4,F286=10),H286+K286,"")</f>
        <v/>
      </c>
      <c r="Q286" s="45" t="str">
        <f>IF(AND(E286='Povolené hodnoty'!$B$4,F286=9),H286+K286,"")</f>
        <v/>
      </c>
      <c r="R286" s="43" t="str">
        <f>IF(AND(E286&lt;&gt;'Povolené hodnoty'!$B$4,F286=2),G286+J286,"")</f>
        <v/>
      </c>
      <c r="S286" s="44" t="str">
        <f>IF(AND(E286&lt;&gt;'Povolené hodnoty'!$B$4,F286=3),G286+J286,"")</f>
        <v/>
      </c>
      <c r="T286" s="44" t="str">
        <f>IF(AND(E286&lt;&gt;'Povolené hodnoty'!$B$4,F286=4),G286+J286,"")</f>
        <v/>
      </c>
      <c r="U286" s="44" t="str">
        <f>IF(AND(E286&lt;&gt;'Povolené hodnoty'!$B$4,F286="5a"),G286-H286+J286-K286,"")</f>
        <v/>
      </c>
      <c r="V286" s="44" t="str">
        <f>IF(AND(E286&lt;&gt;'Povolené hodnoty'!$B$4,F286="5b"),G286-H286+J286-K286,"")</f>
        <v/>
      </c>
      <c r="W286" s="44" t="str">
        <f>IF(AND(E286&lt;&gt;'Povolené hodnoty'!$B$4,F286=6),G286+J286,"")</f>
        <v/>
      </c>
      <c r="X286" s="45" t="str">
        <f>IF(AND(E286&lt;&gt;'Povolené hodnoty'!$B$4,F286=7),G286+J286,"")</f>
        <v/>
      </c>
      <c r="Y286" s="43" t="str">
        <f>IF(AND(E286&lt;&gt;'Povolené hodnoty'!$B$4,F286=10),H286+K286,"")</f>
        <v/>
      </c>
      <c r="Z286" s="44" t="str">
        <f>IF(AND(E286&lt;&gt;'Povolené hodnoty'!$B$4,F286=11),H286+K286,"")</f>
        <v/>
      </c>
      <c r="AA286" s="44" t="str">
        <f>IF(AND(E286&lt;&gt;'Povolené hodnoty'!$B$4,F286=12),H286+K286,"")</f>
        <v/>
      </c>
      <c r="AB286" s="45" t="str">
        <f>IF(AND(E286&lt;&gt;'Povolené hodnoty'!$B$4,F286=13),H286+K286,"")</f>
        <v/>
      </c>
      <c r="AD286" s="19" t="b">
        <f t="shared" si="30"/>
        <v>0</v>
      </c>
      <c r="AE286" s="19" t="b">
        <f t="shared" si="31"/>
        <v>0</v>
      </c>
      <c r="AF286" s="19" t="b">
        <f>AND(E286&lt;&gt;'Povolené hodnoty'!$B$6,OR(SUM(G286,J286)&lt;&gt;SUM(N286:O286,R286:X286),SUM(H286,K286)&lt;&gt;SUM(P286:Q286,Y286:AB286),COUNT(G286:H286,J286:K286)&lt;&gt;COUNT(N286:AB286)))</f>
        <v>0</v>
      </c>
      <c r="AG286" s="19" t="b">
        <f>AND(E286='Povolené hodnoty'!$B$6,$AG$5)</f>
        <v>0</v>
      </c>
    </row>
    <row r="287" spans="1:33" x14ac:dyDescent="0.2">
      <c r="A287" s="81">
        <f t="shared" si="32"/>
        <v>282</v>
      </c>
      <c r="B287" s="85"/>
      <c r="C287" s="86"/>
      <c r="D287" s="75"/>
      <c r="E287" s="76"/>
      <c r="F287" s="77"/>
      <c r="G287" s="78"/>
      <c r="H287" s="79"/>
      <c r="I287" s="45">
        <f t="shared" si="27"/>
        <v>3625</v>
      </c>
      <c r="J287" s="158"/>
      <c r="K287" s="159"/>
      <c r="L287" s="160">
        <f t="shared" si="28"/>
        <v>10884</v>
      </c>
      <c r="M287" s="46">
        <f t="shared" si="29"/>
        <v>282</v>
      </c>
      <c r="N287" s="43" t="str">
        <f>IF(AND(E287='Povolené hodnoty'!$B$4,F287=2),G287+J287,"")</f>
        <v/>
      </c>
      <c r="O287" s="45" t="str">
        <f>IF(AND(E287='Povolené hodnoty'!$B$4,F287=1),G287+J287,"")</f>
        <v/>
      </c>
      <c r="P287" s="43" t="str">
        <f>IF(AND(E287='Povolené hodnoty'!$B$4,F287=10),H287+K287,"")</f>
        <v/>
      </c>
      <c r="Q287" s="45" t="str">
        <f>IF(AND(E287='Povolené hodnoty'!$B$4,F287=9),H287+K287,"")</f>
        <v/>
      </c>
      <c r="R287" s="43" t="str">
        <f>IF(AND(E287&lt;&gt;'Povolené hodnoty'!$B$4,F287=2),G287+J287,"")</f>
        <v/>
      </c>
      <c r="S287" s="44" t="str">
        <f>IF(AND(E287&lt;&gt;'Povolené hodnoty'!$B$4,F287=3),G287+J287,"")</f>
        <v/>
      </c>
      <c r="T287" s="44" t="str">
        <f>IF(AND(E287&lt;&gt;'Povolené hodnoty'!$B$4,F287=4),G287+J287,"")</f>
        <v/>
      </c>
      <c r="U287" s="44" t="str">
        <f>IF(AND(E287&lt;&gt;'Povolené hodnoty'!$B$4,F287="5a"),G287-H287+J287-K287,"")</f>
        <v/>
      </c>
      <c r="V287" s="44" t="str">
        <f>IF(AND(E287&lt;&gt;'Povolené hodnoty'!$B$4,F287="5b"),G287-H287+J287-K287,"")</f>
        <v/>
      </c>
      <c r="W287" s="44" t="str">
        <f>IF(AND(E287&lt;&gt;'Povolené hodnoty'!$B$4,F287=6),G287+J287,"")</f>
        <v/>
      </c>
      <c r="X287" s="45" t="str">
        <f>IF(AND(E287&lt;&gt;'Povolené hodnoty'!$B$4,F287=7),G287+J287,"")</f>
        <v/>
      </c>
      <c r="Y287" s="43" t="str">
        <f>IF(AND(E287&lt;&gt;'Povolené hodnoty'!$B$4,F287=10),H287+K287,"")</f>
        <v/>
      </c>
      <c r="Z287" s="44" t="str">
        <f>IF(AND(E287&lt;&gt;'Povolené hodnoty'!$B$4,F287=11),H287+K287,"")</f>
        <v/>
      </c>
      <c r="AA287" s="44" t="str">
        <f>IF(AND(E287&lt;&gt;'Povolené hodnoty'!$B$4,F287=12),H287+K287,"")</f>
        <v/>
      </c>
      <c r="AB287" s="45" t="str">
        <f>IF(AND(E287&lt;&gt;'Povolené hodnoty'!$B$4,F287=13),H287+K287,"")</f>
        <v/>
      </c>
      <c r="AD287" s="19" t="b">
        <f t="shared" si="30"/>
        <v>0</v>
      </c>
      <c r="AE287" s="19" t="b">
        <f t="shared" si="31"/>
        <v>0</v>
      </c>
      <c r="AF287" s="19" t="b">
        <f>AND(E287&lt;&gt;'Povolené hodnoty'!$B$6,OR(SUM(G287,J287)&lt;&gt;SUM(N287:O287,R287:X287),SUM(H287,K287)&lt;&gt;SUM(P287:Q287,Y287:AB287),COUNT(G287:H287,J287:K287)&lt;&gt;COUNT(N287:AB287)))</f>
        <v>0</v>
      </c>
      <c r="AG287" s="19" t="b">
        <f>AND(E287='Povolené hodnoty'!$B$6,$AG$5)</f>
        <v>0</v>
      </c>
    </row>
    <row r="288" spans="1:33" x14ac:dyDescent="0.2">
      <c r="A288" s="81">
        <f t="shared" si="32"/>
        <v>283</v>
      </c>
      <c r="B288" s="85"/>
      <c r="C288" s="86"/>
      <c r="D288" s="75"/>
      <c r="E288" s="76"/>
      <c r="F288" s="77"/>
      <c r="G288" s="78"/>
      <c r="H288" s="79"/>
      <c r="I288" s="45">
        <f t="shared" si="27"/>
        <v>3625</v>
      </c>
      <c r="J288" s="158"/>
      <c r="K288" s="159"/>
      <c r="L288" s="160">
        <f t="shared" si="28"/>
        <v>10884</v>
      </c>
      <c r="M288" s="46">
        <f t="shared" si="29"/>
        <v>283</v>
      </c>
      <c r="N288" s="43" t="str">
        <f>IF(AND(E288='Povolené hodnoty'!$B$4,F288=2),G288+J288,"")</f>
        <v/>
      </c>
      <c r="O288" s="45" t="str">
        <f>IF(AND(E288='Povolené hodnoty'!$B$4,F288=1),G288+J288,"")</f>
        <v/>
      </c>
      <c r="P288" s="43" t="str">
        <f>IF(AND(E288='Povolené hodnoty'!$B$4,F288=10),H288+K288,"")</f>
        <v/>
      </c>
      <c r="Q288" s="45" t="str">
        <f>IF(AND(E288='Povolené hodnoty'!$B$4,F288=9),H288+K288,"")</f>
        <v/>
      </c>
      <c r="R288" s="43" t="str">
        <f>IF(AND(E288&lt;&gt;'Povolené hodnoty'!$B$4,F288=2),G288+J288,"")</f>
        <v/>
      </c>
      <c r="S288" s="44" t="str">
        <f>IF(AND(E288&lt;&gt;'Povolené hodnoty'!$B$4,F288=3),G288+J288,"")</f>
        <v/>
      </c>
      <c r="T288" s="44" t="str">
        <f>IF(AND(E288&lt;&gt;'Povolené hodnoty'!$B$4,F288=4),G288+J288,"")</f>
        <v/>
      </c>
      <c r="U288" s="44" t="str">
        <f>IF(AND(E288&lt;&gt;'Povolené hodnoty'!$B$4,F288="5a"),G288-H288+J288-K288,"")</f>
        <v/>
      </c>
      <c r="V288" s="44" t="str">
        <f>IF(AND(E288&lt;&gt;'Povolené hodnoty'!$B$4,F288="5b"),G288-H288+J288-K288,"")</f>
        <v/>
      </c>
      <c r="W288" s="44" t="str">
        <f>IF(AND(E288&lt;&gt;'Povolené hodnoty'!$B$4,F288=6),G288+J288,"")</f>
        <v/>
      </c>
      <c r="X288" s="45" t="str">
        <f>IF(AND(E288&lt;&gt;'Povolené hodnoty'!$B$4,F288=7),G288+J288,"")</f>
        <v/>
      </c>
      <c r="Y288" s="43" t="str">
        <f>IF(AND(E288&lt;&gt;'Povolené hodnoty'!$B$4,F288=10),H288+K288,"")</f>
        <v/>
      </c>
      <c r="Z288" s="44" t="str">
        <f>IF(AND(E288&lt;&gt;'Povolené hodnoty'!$B$4,F288=11),H288+K288,"")</f>
        <v/>
      </c>
      <c r="AA288" s="44" t="str">
        <f>IF(AND(E288&lt;&gt;'Povolené hodnoty'!$B$4,F288=12),H288+K288,"")</f>
        <v/>
      </c>
      <c r="AB288" s="45" t="str">
        <f>IF(AND(E288&lt;&gt;'Povolené hodnoty'!$B$4,F288=13),H288+K288,"")</f>
        <v/>
      </c>
      <c r="AD288" s="19" t="b">
        <f t="shared" si="30"/>
        <v>0</v>
      </c>
      <c r="AE288" s="19" t="b">
        <f t="shared" si="31"/>
        <v>0</v>
      </c>
      <c r="AF288" s="19" t="b">
        <f>AND(E288&lt;&gt;'Povolené hodnoty'!$B$6,OR(SUM(G288,J288)&lt;&gt;SUM(N288:O288,R288:X288),SUM(H288,K288)&lt;&gt;SUM(P288:Q288,Y288:AB288),COUNT(G288:H288,J288:K288)&lt;&gt;COUNT(N288:AB288)))</f>
        <v>0</v>
      </c>
      <c r="AG288" s="19" t="b">
        <f>AND(E288='Povolené hodnoty'!$B$6,$AG$5)</f>
        <v>0</v>
      </c>
    </row>
    <row r="289" spans="1:33" x14ac:dyDescent="0.2">
      <c r="A289" s="81">
        <f t="shared" si="32"/>
        <v>284</v>
      </c>
      <c r="B289" s="85"/>
      <c r="C289" s="86"/>
      <c r="D289" s="75"/>
      <c r="E289" s="76"/>
      <c r="F289" s="77"/>
      <c r="G289" s="78"/>
      <c r="H289" s="79"/>
      <c r="I289" s="45">
        <f t="shared" si="27"/>
        <v>3625</v>
      </c>
      <c r="J289" s="158"/>
      <c r="K289" s="159"/>
      <c r="L289" s="160">
        <f t="shared" si="28"/>
        <v>10884</v>
      </c>
      <c r="M289" s="46">
        <f t="shared" si="29"/>
        <v>284</v>
      </c>
      <c r="N289" s="43" t="str">
        <f>IF(AND(E289='Povolené hodnoty'!$B$4,F289=2),G289+J289,"")</f>
        <v/>
      </c>
      <c r="O289" s="45" t="str">
        <f>IF(AND(E289='Povolené hodnoty'!$B$4,F289=1),G289+J289,"")</f>
        <v/>
      </c>
      <c r="P289" s="43" t="str">
        <f>IF(AND(E289='Povolené hodnoty'!$B$4,F289=10),H289+K289,"")</f>
        <v/>
      </c>
      <c r="Q289" s="45" t="str">
        <f>IF(AND(E289='Povolené hodnoty'!$B$4,F289=9),H289+K289,"")</f>
        <v/>
      </c>
      <c r="R289" s="43" t="str">
        <f>IF(AND(E289&lt;&gt;'Povolené hodnoty'!$B$4,F289=2),G289+J289,"")</f>
        <v/>
      </c>
      <c r="S289" s="44" t="str">
        <f>IF(AND(E289&lt;&gt;'Povolené hodnoty'!$B$4,F289=3),G289+J289,"")</f>
        <v/>
      </c>
      <c r="T289" s="44" t="str">
        <f>IF(AND(E289&lt;&gt;'Povolené hodnoty'!$B$4,F289=4),G289+J289,"")</f>
        <v/>
      </c>
      <c r="U289" s="44" t="str">
        <f>IF(AND(E289&lt;&gt;'Povolené hodnoty'!$B$4,F289="5a"),G289-H289+J289-K289,"")</f>
        <v/>
      </c>
      <c r="V289" s="44" t="str">
        <f>IF(AND(E289&lt;&gt;'Povolené hodnoty'!$B$4,F289="5b"),G289-H289+J289-K289,"")</f>
        <v/>
      </c>
      <c r="W289" s="44" t="str">
        <f>IF(AND(E289&lt;&gt;'Povolené hodnoty'!$B$4,F289=6),G289+J289,"")</f>
        <v/>
      </c>
      <c r="X289" s="45" t="str">
        <f>IF(AND(E289&lt;&gt;'Povolené hodnoty'!$B$4,F289=7),G289+J289,"")</f>
        <v/>
      </c>
      <c r="Y289" s="43" t="str">
        <f>IF(AND(E289&lt;&gt;'Povolené hodnoty'!$B$4,F289=10),H289+K289,"")</f>
        <v/>
      </c>
      <c r="Z289" s="44" t="str">
        <f>IF(AND(E289&lt;&gt;'Povolené hodnoty'!$B$4,F289=11),H289+K289,"")</f>
        <v/>
      </c>
      <c r="AA289" s="44" t="str">
        <f>IF(AND(E289&lt;&gt;'Povolené hodnoty'!$B$4,F289=12),H289+K289,"")</f>
        <v/>
      </c>
      <c r="AB289" s="45" t="str">
        <f>IF(AND(E289&lt;&gt;'Povolené hodnoty'!$B$4,F289=13),H289+K289,"")</f>
        <v/>
      </c>
      <c r="AD289" s="19" t="b">
        <f t="shared" si="30"/>
        <v>0</v>
      </c>
      <c r="AE289" s="19" t="b">
        <f t="shared" si="31"/>
        <v>0</v>
      </c>
      <c r="AF289" s="19" t="b">
        <f>AND(E289&lt;&gt;'Povolené hodnoty'!$B$6,OR(SUM(G289,J289)&lt;&gt;SUM(N289:O289,R289:X289),SUM(H289,K289)&lt;&gt;SUM(P289:Q289,Y289:AB289),COUNT(G289:H289,J289:K289)&lt;&gt;COUNT(N289:AB289)))</f>
        <v>0</v>
      </c>
      <c r="AG289" s="19" t="b">
        <f>AND(E289='Povolené hodnoty'!$B$6,$AG$5)</f>
        <v>0</v>
      </c>
    </row>
    <row r="290" spans="1:33" x14ac:dyDescent="0.2">
      <c r="A290" s="81">
        <f t="shared" si="32"/>
        <v>285</v>
      </c>
      <c r="B290" s="85"/>
      <c r="C290" s="86"/>
      <c r="D290" s="75"/>
      <c r="E290" s="76"/>
      <c r="F290" s="77"/>
      <c r="G290" s="78"/>
      <c r="H290" s="79"/>
      <c r="I290" s="45">
        <f t="shared" si="27"/>
        <v>3625</v>
      </c>
      <c r="J290" s="158"/>
      <c r="K290" s="159"/>
      <c r="L290" s="160">
        <f t="shared" si="28"/>
        <v>10884</v>
      </c>
      <c r="M290" s="46">
        <f t="shared" si="29"/>
        <v>285</v>
      </c>
      <c r="N290" s="43" t="str">
        <f>IF(AND(E290='Povolené hodnoty'!$B$4,F290=2),G290+J290,"")</f>
        <v/>
      </c>
      <c r="O290" s="45" t="str">
        <f>IF(AND(E290='Povolené hodnoty'!$B$4,F290=1),G290+J290,"")</f>
        <v/>
      </c>
      <c r="P290" s="43" t="str">
        <f>IF(AND(E290='Povolené hodnoty'!$B$4,F290=10),H290+K290,"")</f>
        <v/>
      </c>
      <c r="Q290" s="45" t="str">
        <f>IF(AND(E290='Povolené hodnoty'!$B$4,F290=9),H290+K290,"")</f>
        <v/>
      </c>
      <c r="R290" s="43" t="str">
        <f>IF(AND(E290&lt;&gt;'Povolené hodnoty'!$B$4,F290=2),G290+J290,"")</f>
        <v/>
      </c>
      <c r="S290" s="44" t="str">
        <f>IF(AND(E290&lt;&gt;'Povolené hodnoty'!$B$4,F290=3),G290+J290,"")</f>
        <v/>
      </c>
      <c r="T290" s="44" t="str">
        <f>IF(AND(E290&lt;&gt;'Povolené hodnoty'!$B$4,F290=4),G290+J290,"")</f>
        <v/>
      </c>
      <c r="U290" s="44" t="str">
        <f>IF(AND(E290&lt;&gt;'Povolené hodnoty'!$B$4,F290="5a"),G290-H290+J290-K290,"")</f>
        <v/>
      </c>
      <c r="V290" s="44" t="str">
        <f>IF(AND(E290&lt;&gt;'Povolené hodnoty'!$B$4,F290="5b"),G290-H290+J290-K290,"")</f>
        <v/>
      </c>
      <c r="W290" s="44" t="str">
        <f>IF(AND(E290&lt;&gt;'Povolené hodnoty'!$B$4,F290=6),G290+J290,"")</f>
        <v/>
      </c>
      <c r="X290" s="45" t="str">
        <f>IF(AND(E290&lt;&gt;'Povolené hodnoty'!$B$4,F290=7),G290+J290,"")</f>
        <v/>
      </c>
      <c r="Y290" s="43" t="str">
        <f>IF(AND(E290&lt;&gt;'Povolené hodnoty'!$B$4,F290=10),H290+K290,"")</f>
        <v/>
      </c>
      <c r="Z290" s="44" t="str">
        <f>IF(AND(E290&lt;&gt;'Povolené hodnoty'!$B$4,F290=11),H290+K290,"")</f>
        <v/>
      </c>
      <c r="AA290" s="44" t="str">
        <f>IF(AND(E290&lt;&gt;'Povolené hodnoty'!$B$4,F290=12),H290+K290,"")</f>
        <v/>
      </c>
      <c r="AB290" s="45" t="str">
        <f>IF(AND(E290&lt;&gt;'Povolené hodnoty'!$B$4,F290=13),H290+K290,"")</f>
        <v/>
      </c>
      <c r="AD290" s="19" t="b">
        <f t="shared" si="30"/>
        <v>0</v>
      </c>
      <c r="AE290" s="19" t="b">
        <f t="shared" si="31"/>
        <v>0</v>
      </c>
      <c r="AF290" s="19" t="b">
        <f>AND(E290&lt;&gt;'Povolené hodnoty'!$B$6,OR(SUM(G290,J290)&lt;&gt;SUM(N290:O290,R290:X290),SUM(H290,K290)&lt;&gt;SUM(P290:Q290,Y290:AB290),COUNT(G290:H290,J290:K290)&lt;&gt;COUNT(N290:AB290)))</f>
        <v>0</v>
      </c>
      <c r="AG290" s="19" t="b">
        <f>AND(E290='Povolené hodnoty'!$B$6,$AG$5)</f>
        <v>0</v>
      </c>
    </row>
    <row r="291" spans="1:33" x14ac:dyDescent="0.2">
      <c r="A291" s="81">
        <f t="shared" si="32"/>
        <v>286</v>
      </c>
      <c r="B291" s="85"/>
      <c r="C291" s="86"/>
      <c r="D291" s="75"/>
      <c r="E291" s="76"/>
      <c r="F291" s="77"/>
      <c r="G291" s="78"/>
      <c r="H291" s="79"/>
      <c r="I291" s="45">
        <f t="shared" si="27"/>
        <v>3625</v>
      </c>
      <c r="J291" s="158"/>
      <c r="K291" s="159"/>
      <c r="L291" s="160">
        <f t="shared" si="28"/>
        <v>10884</v>
      </c>
      <c r="M291" s="46">
        <f t="shared" si="29"/>
        <v>286</v>
      </c>
      <c r="N291" s="43" t="str">
        <f>IF(AND(E291='Povolené hodnoty'!$B$4,F291=2),G291+J291,"")</f>
        <v/>
      </c>
      <c r="O291" s="45" t="str">
        <f>IF(AND(E291='Povolené hodnoty'!$B$4,F291=1),G291+J291,"")</f>
        <v/>
      </c>
      <c r="P291" s="43" t="str">
        <f>IF(AND(E291='Povolené hodnoty'!$B$4,F291=10),H291+K291,"")</f>
        <v/>
      </c>
      <c r="Q291" s="45" t="str">
        <f>IF(AND(E291='Povolené hodnoty'!$B$4,F291=9),H291+K291,"")</f>
        <v/>
      </c>
      <c r="R291" s="43" t="str">
        <f>IF(AND(E291&lt;&gt;'Povolené hodnoty'!$B$4,F291=2),G291+J291,"")</f>
        <v/>
      </c>
      <c r="S291" s="44" t="str">
        <f>IF(AND(E291&lt;&gt;'Povolené hodnoty'!$B$4,F291=3),G291+J291,"")</f>
        <v/>
      </c>
      <c r="T291" s="44" t="str">
        <f>IF(AND(E291&lt;&gt;'Povolené hodnoty'!$B$4,F291=4),G291+J291,"")</f>
        <v/>
      </c>
      <c r="U291" s="44" t="str">
        <f>IF(AND(E291&lt;&gt;'Povolené hodnoty'!$B$4,F291="5a"),G291-H291+J291-K291,"")</f>
        <v/>
      </c>
      <c r="V291" s="44" t="str">
        <f>IF(AND(E291&lt;&gt;'Povolené hodnoty'!$B$4,F291="5b"),G291-H291+J291-K291,"")</f>
        <v/>
      </c>
      <c r="W291" s="44" t="str">
        <f>IF(AND(E291&lt;&gt;'Povolené hodnoty'!$B$4,F291=6),G291+J291,"")</f>
        <v/>
      </c>
      <c r="X291" s="45" t="str">
        <f>IF(AND(E291&lt;&gt;'Povolené hodnoty'!$B$4,F291=7),G291+J291,"")</f>
        <v/>
      </c>
      <c r="Y291" s="43" t="str">
        <f>IF(AND(E291&lt;&gt;'Povolené hodnoty'!$B$4,F291=10),H291+K291,"")</f>
        <v/>
      </c>
      <c r="Z291" s="44" t="str">
        <f>IF(AND(E291&lt;&gt;'Povolené hodnoty'!$B$4,F291=11),H291+K291,"")</f>
        <v/>
      </c>
      <c r="AA291" s="44" t="str">
        <f>IF(AND(E291&lt;&gt;'Povolené hodnoty'!$B$4,F291=12),H291+K291,"")</f>
        <v/>
      </c>
      <c r="AB291" s="45" t="str">
        <f>IF(AND(E291&lt;&gt;'Povolené hodnoty'!$B$4,F291=13),H291+K291,"")</f>
        <v/>
      </c>
      <c r="AD291" s="19" t="b">
        <f t="shared" si="30"/>
        <v>0</v>
      </c>
      <c r="AE291" s="19" t="b">
        <f t="shared" si="31"/>
        <v>0</v>
      </c>
      <c r="AF291" s="19" t="b">
        <f>AND(E291&lt;&gt;'Povolené hodnoty'!$B$6,OR(SUM(G291,J291)&lt;&gt;SUM(N291:O291,R291:X291),SUM(H291,K291)&lt;&gt;SUM(P291:Q291,Y291:AB291),COUNT(G291:H291,J291:K291)&lt;&gt;COUNT(N291:AB291)))</f>
        <v>0</v>
      </c>
      <c r="AG291" s="19" t="b">
        <f>AND(E291='Povolené hodnoty'!$B$6,$AG$5)</f>
        <v>0</v>
      </c>
    </row>
    <row r="292" spans="1:33" x14ac:dyDescent="0.2">
      <c r="A292" s="81">
        <f t="shared" si="32"/>
        <v>287</v>
      </c>
      <c r="B292" s="85"/>
      <c r="C292" s="86"/>
      <c r="D292" s="75"/>
      <c r="E292" s="76"/>
      <c r="F292" s="77"/>
      <c r="G292" s="78"/>
      <c r="H292" s="79"/>
      <c r="I292" s="45">
        <f t="shared" si="27"/>
        <v>3625</v>
      </c>
      <c r="J292" s="158"/>
      <c r="K292" s="159"/>
      <c r="L292" s="160">
        <f t="shared" si="28"/>
        <v>10884</v>
      </c>
      <c r="M292" s="46">
        <f t="shared" si="29"/>
        <v>287</v>
      </c>
      <c r="N292" s="43" t="str">
        <f>IF(AND(E292='Povolené hodnoty'!$B$4,F292=2),G292+J292,"")</f>
        <v/>
      </c>
      <c r="O292" s="45" t="str">
        <f>IF(AND(E292='Povolené hodnoty'!$B$4,F292=1),G292+J292,"")</f>
        <v/>
      </c>
      <c r="P292" s="43" t="str">
        <f>IF(AND(E292='Povolené hodnoty'!$B$4,F292=10),H292+K292,"")</f>
        <v/>
      </c>
      <c r="Q292" s="45" t="str">
        <f>IF(AND(E292='Povolené hodnoty'!$B$4,F292=9),H292+K292,"")</f>
        <v/>
      </c>
      <c r="R292" s="43" t="str">
        <f>IF(AND(E292&lt;&gt;'Povolené hodnoty'!$B$4,F292=2),G292+J292,"")</f>
        <v/>
      </c>
      <c r="S292" s="44" t="str">
        <f>IF(AND(E292&lt;&gt;'Povolené hodnoty'!$B$4,F292=3),G292+J292,"")</f>
        <v/>
      </c>
      <c r="T292" s="44" t="str">
        <f>IF(AND(E292&lt;&gt;'Povolené hodnoty'!$B$4,F292=4),G292+J292,"")</f>
        <v/>
      </c>
      <c r="U292" s="44" t="str">
        <f>IF(AND(E292&lt;&gt;'Povolené hodnoty'!$B$4,F292="5a"),G292-H292+J292-K292,"")</f>
        <v/>
      </c>
      <c r="V292" s="44" t="str">
        <f>IF(AND(E292&lt;&gt;'Povolené hodnoty'!$B$4,F292="5b"),G292-H292+J292-K292,"")</f>
        <v/>
      </c>
      <c r="W292" s="44" t="str">
        <f>IF(AND(E292&lt;&gt;'Povolené hodnoty'!$B$4,F292=6),G292+J292,"")</f>
        <v/>
      </c>
      <c r="X292" s="45" t="str">
        <f>IF(AND(E292&lt;&gt;'Povolené hodnoty'!$B$4,F292=7),G292+J292,"")</f>
        <v/>
      </c>
      <c r="Y292" s="43" t="str">
        <f>IF(AND(E292&lt;&gt;'Povolené hodnoty'!$B$4,F292=10),H292+K292,"")</f>
        <v/>
      </c>
      <c r="Z292" s="44" t="str">
        <f>IF(AND(E292&lt;&gt;'Povolené hodnoty'!$B$4,F292=11),H292+K292,"")</f>
        <v/>
      </c>
      <c r="AA292" s="44" t="str">
        <f>IF(AND(E292&lt;&gt;'Povolené hodnoty'!$B$4,F292=12),H292+K292,"")</f>
        <v/>
      </c>
      <c r="AB292" s="45" t="str">
        <f>IF(AND(E292&lt;&gt;'Povolené hodnoty'!$B$4,F292=13),H292+K292,"")</f>
        <v/>
      </c>
      <c r="AD292" s="19" t="b">
        <f t="shared" si="30"/>
        <v>0</v>
      </c>
      <c r="AE292" s="19" t="b">
        <f t="shared" si="31"/>
        <v>0</v>
      </c>
      <c r="AF292" s="19" t="b">
        <f>AND(E292&lt;&gt;'Povolené hodnoty'!$B$6,OR(SUM(G292,J292)&lt;&gt;SUM(N292:O292,R292:X292),SUM(H292,K292)&lt;&gt;SUM(P292:Q292,Y292:AB292),COUNT(G292:H292,J292:K292)&lt;&gt;COUNT(N292:AB292)))</f>
        <v>0</v>
      </c>
      <c r="AG292" s="19" t="b">
        <f>AND(E292='Povolené hodnoty'!$B$6,$AG$5)</f>
        <v>0</v>
      </c>
    </row>
    <row r="293" spans="1:33" x14ac:dyDescent="0.2">
      <c r="A293" s="81">
        <f t="shared" si="32"/>
        <v>288</v>
      </c>
      <c r="B293" s="85"/>
      <c r="C293" s="86"/>
      <c r="D293" s="75"/>
      <c r="E293" s="76"/>
      <c r="F293" s="77"/>
      <c r="G293" s="78"/>
      <c r="H293" s="79"/>
      <c r="I293" s="45">
        <f t="shared" si="27"/>
        <v>3625</v>
      </c>
      <c r="J293" s="158"/>
      <c r="K293" s="159"/>
      <c r="L293" s="160">
        <f t="shared" si="28"/>
        <v>10884</v>
      </c>
      <c r="M293" s="46">
        <f t="shared" si="29"/>
        <v>288</v>
      </c>
      <c r="N293" s="43" t="str">
        <f>IF(AND(E293='Povolené hodnoty'!$B$4,F293=2),G293+J293,"")</f>
        <v/>
      </c>
      <c r="O293" s="45" t="str">
        <f>IF(AND(E293='Povolené hodnoty'!$B$4,F293=1),G293+J293,"")</f>
        <v/>
      </c>
      <c r="P293" s="43" t="str">
        <f>IF(AND(E293='Povolené hodnoty'!$B$4,F293=10),H293+K293,"")</f>
        <v/>
      </c>
      <c r="Q293" s="45" t="str">
        <f>IF(AND(E293='Povolené hodnoty'!$B$4,F293=9),H293+K293,"")</f>
        <v/>
      </c>
      <c r="R293" s="43" t="str">
        <f>IF(AND(E293&lt;&gt;'Povolené hodnoty'!$B$4,F293=2),G293+J293,"")</f>
        <v/>
      </c>
      <c r="S293" s="44" t="str">
        <f>IF(AND(E293&lt;&gt;'Povolené hodnoty'!$B$4,F293=3),G293+J293,"")</f>
        <v/>
      </c>
      <c r="T293" s="44" t="str">
        <f>IF(AND(E293&lt;&gt;'Povolené hodnoty'!$B$4,F293=4),G293+J293,"")</f>
        <v/>
      </c>
      <c r="U293" s="44" t="str">
        <f>IF(AND(E293&lt;&gt;'Povolené hodnoty'!$B$4,F293="5a"),G293-H293+J293-K293,"")</f>
        <v/>
      </c>
      <c r="V293" s="44" t="str">
        <f>IF(AND(E293&lt;&gt;'Povolené hodnoty'!$B$4,F293="5b"),G293-H293+J293-K293,"")</f>
        <v/>
      </c>
      <c r="W293" s="44" t="str">
        <f>IF(AND(E293&lt;&gt;'Povolené hodnoty'!$B$4,F293=6),G293+J293,"")</f>
        <v/>
      </c>
      <c r="X293" s="45" t="str">
        <f>IF(AND(E293&lt;&gt;'Povolené hodnoty'!$B$4,F293=7),G293+J293,"")</f>
        <v/>
      </c>
      <c r="Y293" s="43" t="str">
        <f>IF(AND(E293&lt;&gt;'Povolené hodnoty'!$B$4,F293=10),H293+K293,"")</f>
        <v/>
      </c>
      <c r="Z293" s="44" t="str">
        <f>IF(AND(E293&lt;&gt;'Povolené hodnoty'!$B$4,F293=11),H293+K293,"")</f>
        <v/>
      </c>
      <c r="AA293" s="44" t="str">
        <f>IF(AND(E293&lt;&gt;'Povolené hodnoty'!$B$4,F293=12),H293+K293,"")</f>
        <v/>
      </c>
      <c r="AB293" s="45" t="str">
        <f>IF(AND(E293&lt;&gt;'Povolené hodnoty'!$B$4,F293=13),H293+K293,"")</f>
        <v/>
      </c>
      <c r="AD293" s="19" t="b">
        <f t="shared" si="30"/>
        <v>0</v>
      </c>
      <c r="AE293" s="19" t="b">
        <f t="shared" si="31"/>
        <v>0</v>
      </c>
      <c r="AF293" s="19" t="b">
        <f>AND(E293&lt;&gt;'Povolené hodnoty'!$B$6,OR(SUM(G293,J293)&lt;&gt;SUM(N293:O293,R293:X293),SUM(H293,K293)&lt;&gt;SUM(P293:Q293,Y293:AB293),COUNT(G293:H293,J293:K293)&lt;&gt;COUNT(N293:AB293)))</f>
        <v>0</v>
      </c>
      <c r="AG293" s="19" t="b">
        <f>AND(E293='Povolené hodnoty'!$B$6,$AG$5)</f>
        <v>0</v>
      </c>
    </row>
    <row r="294" spans="1:33" x14ac:dyDescent="0.2">
      <c r="A294" s="81">
        <f t="shared" si="32"/>
        <v>289</v>
      </c>
      <c r="B294" s="85"/>
      <c r="C294" s="86"/>
      <c r="D294" s="75"/>
      <c r="E294" s="76"/>
      <c r="F294" s="77"/>
      <c r="G294" s="78"/>
      <c r="H294" s="79"/>
      <c r="I294" s="45">
        <f t="shared" si="27"/>
        <v>3625</v>
      </c>
      <c r="J294" s="158"/>
      <c r="K294" s="159"/>
      <c r="L294" s="160">
        <f t="shared" si="28"/>
        <v>10884</v>
      </c>
      <c r="M294" s="46">
        <f t="shared" si="29"/>
        <v>289</v>
      </c>
      <c r="N294" s="43" t="str">
        <f>IF(AND(E294='Povolené hodnoty'!$B$4,F294=2),G294+J294,"")</f>
        <v/>
      </c>
      <c r="O294" s="45" t="str">
        <f>IF(AND(E294='Povolené hodnoty'!$B$4,F294=1),G294+J294,"")</f>
        <v/>
      </c>
      <c r="P294" s="43" t="str">
        <f>IF(AND(E294='Povolené hodnoty'!$B$4,F294=10),H294+K294,"")</f>
        <v/>
      </c>
      <c r="Q294" s="45" t="str">
        <f>IF(AND(E294='Povolené hodnoty'!$B$4,F294=9),H294+K294,"")</f>
        <v/>
      </c>
      <c r="R294" s="43" t="str">
        <f>IF(AND(E294&lt;&gt;'Povolené hodnoty'!$B$4,F294=2),G294+J294,"")</f>
        <v/>
      </c>
      <c r="S294" s="44" t="str">
        <f>IF(AND(E294&lt;&gt;'Povolené hodnoty'!$B$4,F294=3),G294+J294,"")</f>
        <v/>
      </c>
      <c r="T294" s="44" t="str">
        <f>IF(AND(E294&lt;&gt;'Povolené hodnoty'!$B$4,F294=4),G294+J294,"")</f>
        <v/>
      </c>
      <c r="U294" s="44" t="str">
        <f>IF(AND(E294&lt;&gt;'Povolené hodnoty'!$B$4,F294="5a"),G294-H294+J294-K294,"")</f>
        <v/>
      </c>
      <c r="V294" s="44" t="str">
        <f>IF(AND(E294&lt;&gt;'Povolené hodnoty'!$B$4,F294="5b"),G294-H294+J294-K294,"")</f>
        <v/>
      </c>
      <c r="W294" s="44" t="str">
        <f>IF(AND(E294&lt;&gt;'Povolené hodnoty'!$B$4,F294=6),G294+J294,"")</f>
        <v/>
      </c>
      <c r="X294" s="45" t="str">
        <f>IF(AND(E294&lt;&gt;'Povolené hodnoty'!$B$4,F294=7),G294+J294,"")</f>
        <v/>
      </c>
      <c r="Y294" s="43" t="str">
        <f>IF(AND(E294&lt;&gt;'Povolené hodnoty'!$B$4,F294=10),H294+K294,"")</f>
        <v/>
      </c>
      <c r="Z294" s="44" t="str">
        <f>IF(AND(E294&lt;&gt;'Povolené hodnoty'!$B$4,F294=11),H294+K294,"")</f>
        <v/>
      </c>
      <c r="AA294" s="44" t="str">
        <f>IF(AND(E294&lt;&gt;'Povolené hodnoty'!$B$4,F294=12),H294+K294,"")</f>
        <v/>
      </c>
      <c r="AB294" s="45" t="str">
        <f>IF(AND(E294&lt;&gt;'Povolené hodnoty'!$B$4,F294=13),H294+K294,"")</f>
        <v/>
      </c>
      <c r="AD294" s="19" t="b">
        <f t="shared" si="30"/>
        <v>0</v>
      </c>
      <c r="AE294" s="19" t="b">
        <f t="shared" si="31"/>
        <v>0</v>
      </c>
      <c r="AF294" s="19" t="b">
        <f>AND(E294&lt;&gt;'Povolené hodnoty'!$B$6,OR(SUM(G294,J294)&lt;&gt;SUM(N294:O294,R294:X294),SUM(H294,K294)&lt;&gt;SUM(P294:Q294,Y294:AB294),COUNT(G294:H294,J294:K294)&lt;&gt;COUNT(N294:AB294)))</f>
        <v>0</v>
      </c>
      <c r="AG294" s="19" t="b">
        <f>AND(E294='Povolené hodnoty'!$B$6,$AG$5)</f>
        <v>0</v>
      </c>
    </row>
    <row r="295" spans="1:33" x14ac:dyDescent="0.2">
      <c r="A295" s="81">
        <f t="shared" si="32"/>
        <v>290</v>
      </c>
      <c r="B295" s="85"/>
      <c r="C295" s="86"/>
      <c r="D295" s="75"/>
      <c r="E295" s="76"/>
      <c r="F295" s="77"/>
      <c r="G295" s="78"/>
      <c r="H295" s="79"/>
      <c r="I295" s="45">
        <f t="shared" si="27"/>
        <v>3625</v>
      </c>
      <c r="J295" s="158"/>
      <c r="K295" s="159"/>
      <c r="L295" s="160">
        <f t="shared" si="28"/>
        <v>10884</v>
      </c>
      <c r="M295" s="46">
        <f t="shared" si="29"/>
        <v>290</v>
      </c>
      <c r="N295" s="43" t="str">
        <f>IF(AND(E295='Povolené hodnoty'!$B$4,F295=2),G295+J295,"")</f>
        <v/>
      </c>
      <c r="O295" s="45" t="str">
        <f>IF(AND(E295='Povolené hodnoty'!$B$4,F295=1),G295+J295,"")</f>
        <v/>
      </c>
      <c r="P295" s="43" t="str">
        <f>IF(AND(E295='Povolené hodnoty'!$B$4,F295=10),H295+K295,"")</f>
        <v/>
      </c>
      <c r="Q295" s="45" t="str">
        <f>IF(AND(E295='Povolené hodnoty'!$B$4,F295=9),H295+K295,"")</f>
        <v/>
      </c>
      <c r="R295" s="43" t="str">
        <f>IF(AND(E295&lt;&gt;'Povolené hodnoty'!$B$4,F295=2),G295+J295,"")</f>
        <v/>
      </c>
      <c r="S295" s="44" t="str">
        <f>IF(AND(E295&lt;&gt;'Povolené hodnoty'!$B$4,F295=3),G295+J295,"")</f>
        <v/>
      </c>
      <c r="T295" s="44" t="str">
        <f>IF(AND(E295&lt;&gt;'Povolené hodnoty'!$B$4,F295=4),G295+J295,"")</f>
        <v/>
      </c>
      <c r="U295" s="44" t="str">
        <f>IF(AND(E295&lt;&gt;'Povolené hodnoty'!$B$4,F295="5a"),G295-H295+J295-K295,"")</f>
        <v/>
      </c>
      <c r="V295" s="44" t="str">
        <f>IF(AND(E295&lt;&gt;'Povolené hodnoty'!$B$4,F295="5b"),G295-H295+J295-K295,"")</f>
        <v/>
      </c>
      <c r="W295" s="44" t="str">
        <f>IF(AND(E295&lt;&gt;'Povolené hodnoty'!$B$4,F295=6),G295+J295,"")</f>
        <v/>
      </c>
      <c r="X295" s="45" t="str">
        <f>IF(AND(E295&lt;&gt;'Povolené hodnoty'!$B$4,F295=7),G295+J295,"")</f>
        <v/>
      </c>
      <c r="Y295" s="43" t="str">
        <f>IF(AND(E295&lt;&gt;'Povolené hodnoty'!$B$4,F295=10),H295+K295,"")</f>
        <v/>
      </c>
      <c r="Z295" s="44" t="str">
        <f>IF(AND(E295&lt;&gt;'Povolené hodnoty'!$B$4,F295=11),H295+K295,"")</f>
        <v/>
      </c>
      <c r="AA295" s="44" t="str">
        <f>IF(AND(E295&lt;&gt;'Povolené hodnoty'!$B$4,F295=12),H295+K295,"")</f>
        <v/>
      </c>
      <c r="AB295" s="45" t="str">
        <f>IF(AND(E295&lt;&gt;'Povolené hodnoty'!$B$4,F295=13),H295+K295,"")</f>
        <v/>
      </c>
      <c r="AD295" s="19" t="b">
        <f t="shared" si="30"/>
        <v>0</v>
      </c>
      <c r="AE295" s="19" t="b">
        <f t="shared" si="31"/>
        <v>0</v>
      </c>
      <c r="AF295" s="19" t="b">
        <f>AND(E295&lt;&gt;'Povolené hodnoty'!$B$6,OR(SUM(G295,J295)&lt;&gt;SUM(N295:O295,R295:X295),SUM(H295,K295)&lt;&gt;SUM(P295:Q295,Y295:AB295),COUNT(G295:H295,J295:K295)&lt;&gt;COUNT(N295:AB295)))</f>
        <v>0</v>
      </c>
      <c r="AG295" s="19" t="b">
        <f>AND(E295='Povolené hodnoty'!$B$6,$AG$5)</f>
        <v>0</v>
      </c>
    </row>
    <row r="296" spans="1:33" x14ac:dyDescent="0.2">
      <c r="A296" s="81">
        <f t="shared" si="32"/>
        <v>291</v>
      </c>
      <c r="B296" s="85"/>
      <c r="C296" s="86"/>
      <c r="D296" s="75"/>
      <c r="E296" s="76"/>
      <c r="F296" s="77"/>
      <c r="G296" s="78"/>
      <c r="H296" s="79"/>
      <c r="I296" s="45">
        <f t="shared" si="27"/>
        <v>3625</v>
      </c>
      <c r="J296" s="158"/>
      <c r="K296" s="159"/>
      <c r="L296" s="160">
        <f t="shared" si="28"/>
        <v>10884</v>
      </c>
      <c r="M296" s="46">
        <f t="shared" si="29"/>
        <v>291</v>
      </c>
      <c r="N296" s="43" t="str">
        <f>IF(AND(E296='Povolené hodnoty'!$B$4,F296=2),G296+J296,"")</f>
        <v/>
      </c>
      <c r="O296" s="45" t="str">
        <f>IF(AND(E296='Povolené hodnoty'!$B$4,F296=1),G296+J296,"")</f>
        <v/>
      </c>
      <c r="P296" s="43" t="str">
        <f>IF(AND(E296='Povolené hodnoty'!$B$4,F296=10),H296+K296,"")</f>
        <v/>
      </c>
      <c r="Q296" s="45" t="str">
        <f>IF(AND(E296='Povolené hodnoty'!$B$4,F296=9),H296+K296,"")</f>
        <v/>
      </c>
      <c r="R296" s="43" t="str">
        <f>IF(AND(E296&lt;&gt;'Povolené hodnoty'!$B$4,F296=2),G296+J296,"")</f>
        <v/>
      </c>
      <c r="S296" s="44" t="str">
        <f>IF(AND(E296&lt;&gt;'Povolené hodnoty'!$B$4,F296=3),G296+J296,"")</f>
        <v/>
      </c>
      <c r="T296" s="44" t="str">
        <f>IF(AND(E296&lt;&gt;'Povolené hodnoty'!$B$4,F296=4),G296+J296,"")</f>
        <v/>
      </c>
      <c r="U296" s="44" t="str">
        <f>IF(AND(E296&lt;&gt;'Povolené hodnoty'!$B$4,F296="5a"),G296-H296+J296-K296,"")</f>
        <v/>
      </c>
      <c r="V296" s="44" t="str">
        <f>IF(AND(E296&lt;&gt;'Povolené hodnoty'!$B$4,F296="5b"),G296-H296+J296-K296,"")</f>
        <v/>
      </c>
      <c r="W296" s="44" t="str">
        <f>IF(AND(E296&lt;&gt;'Povolené hodnoty'!$B$4,F296=6),G296+J296,"")</f>
        <v/>
      </c>
      <c r="X296" s="45" t="str">
        <f>IF(AND(E296&lt;&gt;'Povolené hodnoty'!$B$4,F296=7),G296+J296,"")</f>
        <v/>
      </c>
      <c r="Y296" s="43" t="str">
        <f>IF(AND(E296&lt;&gt;'Povolené hodnoty'!$B$4,F296=10),H296+K296,"")</f>
        <v/>
      </c>
      <c r="Z296" s="44" t="str">
        <f>IF(AND(E296&lt;&gt;'Povolené hodnoty'!$B$4,F296=11),H296+K296,"")</f>
        <v/>
      </c>
      <c r="AA296" s="44" t="str">
        <f>IF(AND(E296&lt;&gt;'Povolené hodnoty'!$B$4,F296=12),H296+K296,"")</f>
        <v/>
      </c>
      <c r="AB296" s="45" t="str">
        <f>IF(AND(E296&lt;&gt;'Povolené hodnoty'!$B$4,F296=13),H296+K296,"")</f>
        <v/>
      </c>
      <c r="AD296" s="19" t="b">
        <f t="shared" si="30"/>
        <v>0</v>
      </c>
      <c r="AE296" s="19" t="b">
        <f t="shared" si="31"/>
        <v>0</v>
      </c>
      <c r="AF296" s="19" t="b">
        <f>AND(E296&lt;&gt;'Povolené hodnoty'!$B$6,OR(SUM(G296,J296)&lt;&gt;SUM(N296:O296,R296:X296),SUM(H296,K296)&lt;&gt;SUM(P296:Q296,Y296:AB296),COUNT(G296:H296,J296:K296)&lt;&gt;COUNT(N296:AB296)))</f>
        <v>0</v>
      </c>
      <c r="AG296" s="19" t="b">
        <f>AND(E296='Povolené hodnoty'!$B$6,$AG$5)</f>
        <v>0</v>
      </c>
    </row>
    <row r="297" spans="1:33" x14ac:dyDescent="0.2">
      <c r="A297" s="81">
        <f t="shared" si="32"/>
        <v>292</v>
      </c>
      <c r="B297" s="85"/>
      <c r="C297" s="86"/>
      <c r="D297" s="75"/>
      <c r="E297" s="76"/>
      <c r="F297" s="77"/>
      <c r="G297" s="78"/>
      <c r="H297" s="79"/>
      <c r="I297" s="45">
        <f t="shared" si="27"/>
        <v>3625</v>
      </c>
      <c r="J297" s="158"/>
      <c r="K297" s="159"/>
      <c r="L297" s="160">
        <f t="shared" si="28"/>
        <v>10884</v>
      </c>
      <c r="M297" s="46">
        <f t="shared" si="29"/>
        <v>292</v>
      </c>
      <c r="N297" s="43" t="str">
        <f>IF(AND(E297='Povolené hodnoty'!$B$4,F297=2),G297+J297,"")</f>
        <v/>
      </c>
      <c r="O297" s="45" t="str">
        <f>IF(AND(E297='Povolené hodnoty'!$B$4,F297=1),G297+J297,"")</f>
        <v/>
      </c>
      <c r="P297" s="43" t="str">
        <f>IF(AND(E297='Povolené hodnoty'!$B$4,F297=10),H297+K297,"")</f>
        <v/>
      </c>
      <c r="Q297" s="45" t="str">
        <f>IF(AND(E297='Povolené hodnoty'!$B$4,F297=9),H297+K297,"")</f>
        <v/>
      </c>
      <c r="R297" s="43" t="str">
        <f>IF(AND(E297&lt;&gt;'Povolené hodnoty'!$B$4,F297=2),G297+J297,"")</f>
        <v/>
      </c>
      <c r="S297" s="44" t="str">
        <f>IF(AND(E297&lt;&gt;'Povolené hodnoty'!$B$4,F297=3),G297+J297,"")</f>
        <v/>
      </c>
      <c r="T297" s="44" t="str">
        <f>IF(AND(E297&lt;&gt;'Povolené hodnoty'!$B$4,F297=4),G297+J297,"")</f>
        <v/>
      </c>
      <c r="U297" s="44" t="str">
        <f>IF(AND(E297&lt;&gt;'Povolené hodnoty'!$B$4,F297="5a"),G297-H297+J297-K297,"")</f>
        <v/>
      </c>
      <c r="V297" s="44" t="str">
        <f>IF(AND(E297&lt;&gt;'Povolené hodnoty'!$B$4,F297="5b"),G297-H297+J297-K297,"")</f>
        <v/>
      </c>
      <c r="W297" s="44" t="str">
        <f>IF(AND(E297&lt;&gt;'Povolené hodnoty'!$B$4,F297=6),G297+J297,"")</f>
        <v/>
      </c>
      <c r="X297" s="45" t="str">
        <f>IF(AND(E297&lt;&gt;'Povolené hodnoty'!$B$4,F297=7),G297+J297,"")</f>
        <v/>
      </c>
      <c r="Y297" s="43" t="str">
        <f>IF(AND(E297&lt;&gt;'Povolené hodnoty'!$B$4,F297=10),H297+K297,"")</f>
        <v/>
      </c>
      <c r="Z297" s="44" t="str">
        <f>IF(AND(E297&lt;&gt;'Povolené hodnoty'!$B$4,F297=11),H297+K297,"")</f>
        <v/>
      </c>
      <c r="AA297" s="44" t="str">
        <f>IF(AND(E297&lt;&gt;'Povolené hodnoty'!$B$4,F297=12),H297+K297,"")</f>
        <v/>
      </c>
      <c r="AB297" s="45" t="str">
        <f>IF(AND(E297&lt;&gt;'Povolené hodnoty'!$B$4,F297=13),H297+K297,"")</f>
        <v/>
      </c>
      <c r="AD297" s="19" t="b">
        <f t="shared" si="30"/>
        <v>0</v>
      </c>
      <c r="AE297" s="19" t="b">
        <f t="shared" si="31"/>
        <v>0</v>
      </c>
      <c r="AF297" s="19" t="b">
        <f>AND(E297&lt;&gt;'Povolené hodnoty'!$B$6,OR(SUM(G297,J297)&lt;&gt;SUM(N297:O297,R297:X297),SUM(H297,K297)&lt;&gt;SUM(P297:Q297,Y297:AB297),COUNT(G297:H297,J297:K297)&lt;&gt;COUNT(N297:AB297)))</f>
        <v>0</v>
      </c>
      <c r="AG297" s="19" t="b">
        <f>AND(E297='Povolené hodnoty'!$B$6,$AG$5)</f>
        <v>0</v>
      </c>
    </row>
    <row r="298" spans="1:33" x14ac:dyDescent="0.2">
      <c r="A298" s="81">
        <f t="shared" si="32"/>
        <v>293</v>
      </c>
      <c r="B298" s="85"/>
      <c r="C298" s="86"/>
      <c r="D298" s="75"/>
      <c r="E298" s="76"/>
      <c r="F298" s="77"/>
      <c r="G298" s="78"/>
      <c r="H298" s="79"/>
      <c r="I298" s="45">
        <f t="shared" si="27"/>
        <v>3625</v>
      </c>
      <c r="J298" s="158"/>
      <c r="K298" s="159"/>
      <c r="L298" s="160">
        <f t="shared" si="28"/>
        <v>10884</v>
      </c>
      <c r="M298" s="46">
        <f t="shared" si="29"/>
        <v>293</v>
      </c>
      <c r="N298" s="43" t="str">
        <f>IF(AND(E298='Povolené hodnoty'!$B$4,F298=2),G298+J298,"")</f>
        <v/>
      </c>
      <c r="O298" s="45" t="str">
        <f>IF(AND(E298='Povolené hodnoty'!$B$4,F298=1),G298+J298,"")</f>
        <v/>
      </c>
      <c r="P298" s="43" t="str">
        <f>IF(AND(E298='Povolené hodnoty'!$B$4,F298=10),H298+K298,"")</f>
        <v/>
      </c>
      <c r="Q298" s="45" t="str">
        <f>IF(AND(E298='Povolené hodnoty'!$B$4,F298=9),H298+K298,"")</f>
        <v/>
      </c>
      <c r="R298" s="43" t="str">
        <f>IF(AND(E298&lt;&gt;'Povolené hodnoty'!$B$4,F298=2),G298+J298,"")</f>
        <v/>
      </c>
      <c r="S298" s="44" t="str">
        <f>IF(AND(E298&lt;&gt;'Povolené hodnoty'!$B$4,F298=3),G298+J298,"")</f>
        <v/>
      </c>
      <c r="T298" s="44" t="str">
        <f>IF(AND(E298&lt;&gt;'Povolené hodnoty'!$B$4,F298=4),G298+J298,"")</f>
        <v/>
      </c>
      <c r="U298" s="44" t="str">
        <f>IF(AND(E298&lt;&gt;'Povolené hodnoty'!$B$4,F298="5a"),G298-H298+J298-K298,"")</f>
        <v/>
      </c>
      <c r="V298" s="44" t="str">
        <f>IF(AND(E298&lt;&gt;'Povolené hodnoty'!$B$4,F298="5b"),G298-H298+J298-K298,"")</f>
        <v/>
      </c>
      <c r="W298" s="44" t="str">
        <f>IF(AND(E298&lt;&gt;'Povolené hodnoty'!$B$4,F298=6),G298+J298,"")</f>
        <v/>
      </c>
      <c r="X298" s="45" t="str">
        <f>IF(AND(E298&lt;&gt;'Povolené hodnoty'!$B$4,F298=7),G298+J298,"")</f>
        <v/>
      </c>
      <c r="Y298" s="43" t="str">
        <f>IF(AND(E298&lt;&gt;'Povolené hodnoty'!$B$4,F298=10),H298+K298,"")</f>
        <v/>
      </c>
      <c r="Z298" s="44" t="str">
        <f>IF(AND(E298&lt;&gt;'Povolené hodnoty'!$B$4,F298=11),H298+K298,"")</f>
        <v/>
      </c>
      <c r="AA298" s="44" t="str">
        <f>IF(AND(E298&lt;&gt;'Povolené hodnoty'!$B$4,F298=12),H298+K298,"")</f>
        <v/>
      </c>
      <c r="AB298" s="45" t="str">
        <f>IF(AND(E298&lt;&gt;'Povolené hodnoty'!$B$4,F298=13),H298+K298,"")</f>
        <v/>
      </c>
      <c r="AD298" s="19" t="b">
        <f t="shared" si="30"/>
        <v>0</v>
      </c>
      <c r="AE298" s="19" t="b">
        <f t="shared" si="31"/>
        <v>0</v>
      </c>
      <c r="AF298" s="19" t="b">
        <f>AND(E298&lt;&gt;'Povolené hodnoty'!$B$6,OR(SUM(G298,J298)&lt;&gt;SUM(N298:O298,R298:X298),SUM(H298,K298)&lt;&gt;SUM(P298:Q298,Y298:AB298),COUNT(G298:H298,J298:K298)&lt;&gt;COUNT(N298:AB298)))</f>
        <v>0</v>
      </c>
      <c r="AG298" s="19" t="b">
        <f>AND(E298='Povolené hodnoty'!$B$6,$AG$5)</f>
        <v>0</v>
      </c>
    </row>
    <row r="299" spans="1:33" x14ac:dyDescent="0.2">
      <c r="A299" s="81">
        <f t="shared" si="32"/>
        <v>294</v>
      </c>
      <c r="B299" s="85"/>
      <c r="C299" s="86"/>
      <c r="D299" s="75"/>
      <c r="E299" s="76"/>
      <c r="F299" s="77"/>
      <c r="G299" s="78"/>
      <c r="H299" s="79"/>
      <c r="I299" s="45">
        <f t="shared" si="27"/>
        <v>3625</v>
      </c>
      <c r="J299" s="158"/>
      <c r="K299" s="159"/>
      <c r="L299" s="160">
        <f t="shared" si="28"/>
        <v>10884</v>
      </c>
      <c r="M299" s="46">
        <f t="shared" si="29"/>
        <v>294</v>
      </c>
      <c r="N299" s="43" t="str">
        <f>IF(AND(E299='Povolené hodnoty'!$B$4,F299=2),G299+J299,"")</f>
        <v/>
      </c>
      <c r="O299" s="45" t="str">
        <f>IF(AND(E299='Povolené hodnoty'!$B$4,F299=1),G299+J299,"")</f>
        <v/>
      </c>
      <c r="P299" s="43" t="str">
        <f>IF(AND(E299='Povolené hodnoty'!$B$4,F299=10),H299+K299,"")</f>
        <v/>
      </c>
      <c r="Q299" s="45" t="str">
        <f>IF(AND(E299='Povolené hodnoty'!$B$4,F299=9),H299+K299,"")</f>
        <v/>
      </c>
      <c r="R299" s="43" t="str">
        <f>IF(AND(E299&lt;&gt;'Povolené hodnoty'!$B$4,F299=2),G299+J299,"")</f>
        <v/>
      </c>
      <c r="S299" s="44" t="str">
        <f>IF(AND(E299&lt;&gt;'Povolené hodnoty'!$B$4,F299=3),G299+J299,"")</f>
        <v/>
      </c>
      <c r="T299" s="44" t="str">
        <f>IF(AND(E299&lt;&gt;'Povolené hodnoty'!$B$4,F299=4),G299+J299,"")</f>
        <v/>
      </c>
      <c r="U299" s="44" t="str">
        <f>IF(AND(E299&lt;&gt;'Povolené hodnoty'!$B$4,F299="5a"),G299-H299+J299-K299,"")</f>
        <v/>
      </c>
      <c r="V299" s="44" t="str">
        <f>IF(AND(E299&lt;&gt;'Povolené hodnoty'!$B$4,F299="5b"),G299-H299+J299-K299,"")</f>
        <v/>
      </c>
      <c r="W299" s="44" t="str">
        <f>IF(AND(E299&lt;&gt;'Povolené hodnoty'!$B$4,F299=6),G299+J299,"")</f>
        <v/>
      </c>
      <c r="X299" s="45" t="str">
        <f>IF(AND(E299&lt;&gt;'Povolené hodnoty'!$B$4,F299=7),G299+J299,"")</f>
        <v/>
      </c>
      <c r="Y299" s="43" t="str">
        <f>IF(AND(E299&lt;&gt;'Povolené hodnoty'!$B$4,F299=10),H299+K299,"")</f>
        <v/>
      </c>
      <c r="Z299" s="44" t="str">
        <f>IF(AND(E299&lt;&gt;'Povolené hodnoty'!$B$4,F299=11),H299+K299,"")</f>
        <v/>
      </c>
      <c r="AA299" s="44" t="str">
        <f>IF(AND(E299&lt;&gt;'Povolené hodnoty'!$B$4,F299=12),H299+K299,"")</f>
        <v/>
      </c>
      <c r="AB299" s="45" t="str">
        <f>IF(AND(E299&lt;&gt;'Povolené hodnoty'!$B$4,F299=13),H299+K299,"")</f>
        <v/>
      </c>
      <c r="AD299" s="19" t="b">
        <f t="shared" si="30"/>
        <v>0</v>
      </c>
      <c r="AE299" s="19" t="b">
        <f t="shared" si="31"/>
        <v>0</v>
      </c>
      <c r="AF299" s="19" t="b">
        <f>AND(E299&lt;&gt;'Povolené hodnoty'!$B$6,OR(SUM(G299,J299)&lt;&gt;SUM(N299:O299,R299:X299),SUM(H299,K299)&lt;&gt;SUM(P299:Q299,Y299:AB299),COUNT(G299:H299,J299:K299)&lt;&gt;COUNT(N299:AB299)))</f>
        <v>0</v>
      </c>
      <c r="AG299" s="19" t="b">
        <f>AND(E299='Povolené hodnoty'!$B$6,$AG$5)</f>
        <v>0</v>
      </c>
    </row>
    <row r="300" spans="1:33" x14ac:dyDescent="0.2">
      <c r="A300" s="81">
        <f t="shared" si="32"/>
        <v>295</v>
      </c>
      <c r="B300" s="85"/>
      <c r="C300" s="86"/>
      <c r="D300" s="75"/>
      <c r="E300" s="76"/>
      <c r="F300" s="77"/>
      <c r="G300" s="78"/>
      <c r="H300" s="79"/>
      <c r="I300" s="45">
        <f t="shared" si="27"/>
        <v>3625</v>
      </c>
      <c r="J300" s="158"/>
      <c r="K300" s="159"/>
      <c r="L300" s="160">
        <f t="shared" si="28"/>
        <v>10884</v>
      </c>
      <c r="M300" s="46">
        <f t="shared" si="29"/>
        <v>295</v>
      </c>
      <c r="N300" s="43" t="str">
        <f>IF(AND(E300='Povolené hodnoty'!$B$4,F300=2),G300+J300,"")</f>
        <v/>
      </c>
      <c r="O300" s="45" t="str">
        <f>IF(AND(E300='Povolené hodnoty'!$B$4,F300=1),G300+J300,"")</f>
        <v/>
      </c>
      <c r="P300" s="43" t="str">
        <f>IF(AND(E300='Povolené hodnoty'!$B$4,F300=10),H300+K300,"")</f>
        <v/>
      </c>
      <c r="Q300" s="45" t="str">
        <f>IF(AND(E300='Povolené hodnoty'!$B$4,F300=9),H300+K300,"")</f>
        <v/>
      </c>
      <c r="R300" s="43" t="str">
        <f>IF(AND(E300&lt;&gt;'Povolené hodnoty'!$B$4,F300=2),G300+J300,"")</f>
        <v/>
      </c>
      <c r="S300" s="44" t="str">
        <f>IF(AND(E300&lt;&gt;'Povolené hodnoty'!$B$4,F300=3),G300+J300,"")</f>
        <v/>
      </c>
      <c r="T300" s="44" t="str">
        <f>IF(AND(E300&lt;&gt;'Povolené hodnoty'!$B$4,F300=4),G300+J300,"")</f>
        <v/>
      </c>
      <c r="U300" s="44" t="str">
        <f>IF(AND(E300&lt;&gt;'Povolené hodnoty'!$B$4,F300="5a"),G300-H300+J300-K300,"")</f>
        <v/>
      </c>
      <c r="V300" s="44" t="str">
        <f>IF(AND(E300&lt;&gt;'Povolené hodnoty'!$B$4,F300="5b"),G300-H300+J300-K300,"")</f>
        <v/>
      </c>
      <c r="W300" s="44" t="str">
        <f>IF(AND(E300&lt;&gt;'Povolené hodnoty'!$B$4,F300=6),G300+J300,"")</f>
        <v/>
      </c>
      <c r="X300" s="45" t="str">
        <f>IF(AND(E300&lt;&gt;'Povolené hodnoty'!$B$4,F300=7),G300+J300,"")</f>
        <v/>
      </c>
      <c r="Y300" s="43" t="str">
        <f>IF(AND(E300&lt;&gt;'Povolené hodnoty'!$B$4,F300=10),H300+K300,"")</f>
        <v/>
      </c>
      <c r="Z300" s="44" t="str">
        <f>IF(AND(E300&lt;&gt;'Povolené hodnoty'!$B$4,F300=11),H300+K300,"")</f>
        <v/>
      </c>
      <c r="AA300" s="44" t="str">
        <f>IF(AND(E300&lt;&gt;'Povolené hodnoty'!$B$4,F300=12),H300+K300,"")</f>
        <v/>
      </c>
      <c r="AB300" s="45" t="str">
        <f>IF(AND(E300&lt;&gt;'Povolené hodnoty'!$B$4,F300=13),H300+K300,"")</f>
        <v/>
      </c>
      <c r="AD300" s="19" t="b">
        <f t="shared" si="30"/>
        <v>0</v>
      </c>
      <c r="AE300" s="19" t="b">
        <f t="shared" si="31"/>
        <v>0</v>
      </c>
      <c r="AF300" s="19" t="b">
        <f>AND(E300&lt;&gt;'Povolené hodnoty'!$B$6,OR(SUM(G300,J300)&lt;&gt;SUM(N300:O300,R300:X300),SUM(H300,K300)&lt;&gt;SUM(P300:Q300,Y300:AB300),COUNT(G300:H300,J300:K300)&lt;&gt;COUNT(N300:AB300)))</f>
        <v>0</v>
      </c>
      <c r="AG300" s="19" t="b">
        <f>AND(E300='Povolené hodnoty'!$B$6,$AG$5)</f>
        <v>0</v>
      </c>
    </row>
    <row r="301" spans="1:33" x14ac:dyDescent="0.2">
      <c r="A301" s="81">
        <f t="shared" si="32"/>
        <v>296</v>
      </c>
      <c r="B301" s="85"/>
      <c r="C301" s="86"/>
      <c r="D301" s="75"/>
      <c r="E301" s="76"/>
      <c r="F301" s="77"/>
      <c r="G301" s="78"/>
      <c r="H301" s="79"/>
      <c r="I301" s="45">
        <f t="shared" ref="I301:I364" si="33">I300+G301-H301</f>
        <v>3625</v>
      </c>
      <c r="J301" s="158"/>
      <c r="K301" s="159"/>
      <c r="L301" s="160">
        <f t="shared" ref="L301:L364" si="34">L300+J301-K301</f>
        <v>10884</v>
      </c>
      <c r="M301" s="46">
        <f t="shared" ref="M301:M364" si="35">A301</f>
        <v>296</v>
      </c>
      <c r="N301" s="43" t="str">
        <f>IF(AND(E301='Povolené hodnoty'!$B$4,F301=2),G301+J301,"")</f>
        <v/>
      </c>
      <c r="O301" s="45" t="str">
        <f>IF(AND(E301='Povolené hodnoty'!$B$4,F301=1),G301+J301,"")</f>
        <v/>
      </c>
      <c r="P301" s="43" t="str">
        <f>IF(AND(E301='Povolené hodnoty'!$B$4,F301=10),H301+K301,"")</f>
        <v/>
      </c>
      <c r="Q301" s="45" t="str">
        <f>IF(AND(E301='Povolené hodnoty'!$B$4,F301=9),H301+K301,"")</f>
        <v/>
      </c>
      <c r="R301" s="43" t="str">
        <f>IF(AND(E301&lt;&gt;'Povolené hodnoty'!$B$4,F301=2),G301+J301,"")</f>
        <v/>
      </c>
      <c r="S301" s="44" t="str">
        <f>IF(AND(E301&lt;&gt;'Povolené hodnoty'!$B$4,F301=3),G301+J301,"")</f>
        <v/>
      </c>
      <c r="T301" s="44" t="str">
        <f>IF(AND(E301&lt;&gt;'Povolené hodnoty'!$B$4,F301=4),G301+J301,"")</f>
        <v/>
      </c>
      <c r="U301" s="44" t="str">
        <f>IF(AND(E301&lt;&gt;'Povolené hodnoty'!$B$4,F301="5a"),G301-H301+J301-K301,"")</f>
        <v/>
      </c>
      <c r="V301" s="44" t="str">
        <f>IF(AND(E301&lt;&gt;'Povolené hodnoty'!$B$4,F301="5b"),G301-H301+J301-K301,"")</f>
        <v/>
      </c>
      <c r="W301" s="44" t="str">
        <f>IF(AND(E301&lt;&gt;'Povolené hodnoty'!$B$4,F301=6),G301+J301,"")</f>
        <v/>
      </c>
      <c r="X301" s="45" t="str">
        <f>IF(AND(E301&lt;&gt;'Povolené hodnoty'!$B$4,F301=7),G301+J301,"")</f>
        <v/>
      </c>
      <c r="Y301" s="43" t="str">
        <f>IF(AND(E301&lt;&gt;'Povolené hodnoty'!$B$4,F301=10),H301+K301,"")</f>
        <v/>
      </c>
      <c r="Z301" s="44" t="str">
        <f>IF(AND(E301&lt;&gt;'Povolené hodnoty'!$B$4,F301=11),H301+K301,"")</f>
        <v/>
      </c>
      <c r="AA301" s="44" t="str">
        <f>IF(AND(E301&lt;&gt;'Povolené hodnoty'!$B$4,F301=12),H301+K301,"")</f>
        <v/>
      </c>
      <c r="AB301" s="45" t="str">
        <f>IF(AND(E301&lt;&gt;'Povolené hodnoty'!$B$4,F301=13),H301+K301,"")</f>
        <v/>
      </c>
      <c r="AD301" s="19" t="b">
        <f t="shared" ref="AD301:AD364" si="36">OR(AE301:AG301)</f>
        <v>0</v>
      </c>
      <c r="AE301" s="19" t="b">
        <f t="shared" ref="AE301:AE364" si="37">COUNT(G301:H301,J301:K301)&gt;1</f>
        <v>0</v>
      </c>
      <c r="AF301" s="19" t="b">
        <f>AND(E301&lt;&gt;'Povolené hodnoty'!$B$6,OR(SUM(G301,J301)&lt;&gt;SUM(N301:O301,R301:X301),SUM(H301,K301)&lt;&gt;SUM(P301:Q301,Y301:AB301),COUNT(G301:H301,J301:K301)&lt;&gt;COUNT(N301:AB301)))</f>
        <v>0</v>
      </c>
      <c r="AG301" s="19" t="b">
        <f>AND(E301='Povolené hodnoty'!$B$6,$AG$5)</f>
        <v>0</v>
      </c>
    </row>
    <row r="302" spans="1:33" x14ac:dyDescent="0.2">
      <c r="A302" s="81">
        <f t="shared" si="32"/>
        <v>297</v>
      </c>
      <c r="B302" s="85"/>
      <c r="C302" s="86"/>
      <c r="D302" s="75"/>
      <c r="E302" s="76"/>
      <c r="F302" s="77"/>
      <c r="G302" s="78"/>
      <c r="H302" s="79"/>
      <c r="I302" s="45">
        <f t="shared" si="33"/>
        <v>3625</v>
      </c>
      <c r="J302" s="158"/>
      <c r="K302" s="159"/>
      <c r="L302" s="160">
        <f t="shared" si="34"/>
        <v>10884</v>
      </c>
      <c r="M302" s="46">
        <f t="shared" si="35"/>
        <v>297</v>
      </c>
      <c r="N302" s="43" t="str">
        <f>IF(AND(E302='Povolené hodnoty'!$B$4,F302=2),G302+J302,"")</f>
        <v/>
      </c>
      <c r="O302" s="45" t="str">
        <f>IF(AND(E302='Povolené hodnoty'!$B$4,F302=1),G302+J302,"")</f>
        <v/>
      </c>
      <c r="P302" s="43" t="str">
        <f>IF(AND(E302='Povolené hodnoty'!$B$4,F302=10),H302+K302,"")</f>
        <v/>
      </c>
      <c r="Q302" s="45" t="str">
        <f>IF(AND(E302='Povolené hodnoty'!$B$4,F302=9),H302+K302,"")</f>
        <v/>
      </c>
      <c r="R302" s="43" t="str">
        <f>IF(AND(E302&lt;&gt;'Povolené hodnoty'!$B$4,F302=2),G302+J302,"")</f>
        <v/>
      </c>
      <c r="S302" s="44" t="str">
        <f>IF(AND(E302&lt;&gt;'Povolené hodnoty'!$B$4,F302=3),G302+J302,"")</f>
        <v/>
      </c>
      <c r="T302" s="44" t="str">
        <f>IF(AND(E302&lt;&gt;'Povolené hodnoty'!$B$4,F302=4),G302+J302,"")</f>
        <v/>
      </c>
      <c r="U302" s="44" t="str">
        <f>IF(AND(E302&lt;&gt;'Povolené hodnoty'!$B$4,F302="5a"),G302-H302+J302-K302,"")</f>
        <v/>
      </c>
      <c r="V302" s="44" t="str">
        <f>IF(AND(E302&lt;&gt;'Povolené hodnoty'!$B$4,F302="5b"),G302-H302+J302-K302,"")</f>
        <v/>
      </c>
      <c r="W302" s="44" t="str">
        <f>IF(AND(E302&lt;&gt;'Povolené hodnoty'!$B$4,F302=6),G302+J302,"")</f>
        <v/>
      </c>
      <c r="X302" s="45" t="str">
        <f>IF(AND(E302&lt;&gt;'Povolené hodnoty'!$B$4,F302=7),G302+J302,"")</f>
        <v/>
      </c>
      <c r="Y302" s="43" t="str">
        <f>IF(AND(E302&lt;&gt;'Povolené hodnoty'!$B$4,F302=10),H302+K302,"")</f>
        <v/>
      </c>
      <c r="Z302" s="44" t="str">
        <f>IF(AND(E302&lt;&gt;'Povolené hodnoty'!$B$4,F302=11),H302+K302,"")</f>
        <v/>
      </c>
      <c r="AA302" s="44" t="str">
        <f>IF(AND(E302&lt;&gt;'Povolené hodnoty'!$B$4,F302=12),H302+K302,"")</f>
        <v/>
      </c>
      <c r="AB302" s="45" t="str">
        <f>IF(AND(E302&lt;&gt;'Povolené hodnoty'!$B$4,F302=13),H302+K302,"")</f>
        <v/>
      </c>
      <c r="AD302" s="19" t="b">
        <f t="shared" si="36"/>
        <v>0</v>
      </c>
      <c r="AE302" s="19" t="b">
        <f t="shared" si="37"/>
        <v>0</v>
      </c>
      <c r="AF302" s="19" t="b">
        <f>AND(E302&lt;&gt;'Povolené hodnoty'!$B$6,OR(SUM(G302,J302)&lt;&gt;SUM(N302:O302,R302:X302),SUM(H302,K302)&lt;&gt;SUM(P302:Q302,Y302:AB302),COUNT(G302:H302,J302:K302)&lt;&gt;COUNT(N302:AB302)))</f>
        <v>0</v>
      </c>
      <c r="AG302" s="19" t="b">
        <f>AND(E302='Povolené hodnoty'!$B$6,$AG$5)</f>
        <v>0</v>
      </c>
    </row>
    <row r="303" spans="1:33" x14ac:dyDescent="0.2">
      <c r="A303" s="81">
        <f t="shared" si="32"/>
        <v>298</v>
      </c>
      <c r="B303" s="85"/>
      <c r="C303" s="86"/>
      <c r="D303" s="75"/>
      <c r="E303" s="76"/>
      <c r="F303" s="77"/>
      <c r="G303" s="78"/>
      <c r="H303" s="79"/>
      <c r="I303" s="45">
        <f t="shared" si="33"/>
        <v>3625</v>
      </c>
      <c r="J303" s="158"/>
      <c r="K303" s="159"/>
      <c r="L303" s="160">
        <f t="shared" si="34"/>
        <v>10884</v>
      </c>
      <c r="M303" s="46">
        <f t="shared" si="35"/>
        <v>298</v>
      </c>
      <c r="N303" s="43" t="str">
        <f>IF(AND(E303='Povolené hodnoty'!$B$4,F303=2),G303+J303,"")</f>
        <v/>
      </c>
      <c r="O303" s="45" t="str">
        <f>IF(AND(E303='Povolené hodnoty'!$B$4,F303=1),G303+J303,"")</f>
        <v/>
      </c>
      <c r="P303" s="43" t="str">
        <f>IF(AND(E303='Povolené hodnoty'!$B$4,F303=10),H303+K303,"")</f>
        <v/>
      </c>
      <c r="Q303" s="45" t="str">
        <f>IF(AND(E303='Povolené hodnoty'!$B$4,F303=9),H303+K303,"")</f>
        <v/>
      </c>
      <c r="R303" s="43" t="str">
        <f>IF(AND(E303&lt;&gt;'Povolené hodnoty'!$B$4,F303=2),G303+J303,"")</f>
        <v/>
      </c>
      <c r="S303" s="44" t="str">
        <f>IF(AND(E303&lt;&gt;'Povolené hodnoty'!$B$4,F303=3),G303+J303,"")</f>
        <v/>
      </c>
      <c r="T303" s="44" t="str">
        <f>IF(AND(E303&lt;&gt;'Povolené hodnoty'!$B$4,F303=4),G303+J303,"")</f>
        <v/>
      </c>
      <c r="U303" s="44" t="str">
        <f>IF(AND(E303&lt;&gt;'Povolené hodnoty'!$B$4,F303="5a"),G303-H303+J303-K303,"")</f>
        <v/>
      </c>
      <c r="V303" s="44" t="str">
        <f>IF(AND(E303&lt;&gt;'Povolené hodnoty'!$B$4,F303="5b"),G303-H303+J303-K303,"")</f>
        <v/>
      </c>
      <c r="W303" s="44" t="str">
        <f>IF(AND(E303&lt;&gt;'Povolené hodnoty'!$B$4,F303=6),G303+J303,"")</f>
        <v/>
      </c>
      <c r="X303" s="45" t="str">
        <f>IF(AND(E303&lt;&gt;'Povolené hodnoty'!$B$4,F303=7),G303+J303,"")</f>
        <v/>
      </c>
      <c r="Y303" s="43" t="str">
        <f>IF(AND(E303&lt;&gt;'Povolené hodnoty'!$B$4,F303=10),H303+K303,"")</f>
        <v/>
      </c>
      <c r="Z303" s="44" t="str">
        <f>IF(AND(E303&lt;&gt;'Povolené hodnoty'!$B$4,F303=11),H303+K303,"")</f>
        <v/>
      </c>
      <c r="AA303" s="44" t="str">
        <f>IF(AND(E303&lt;&gt;'Povolené hodnoty'!$B$4,F303=12),H303+K303,"")</f>
        <v/>
      </c>
      <c r="AB303" s="45" t="str">
        <f>IF(AND(E303&lt;&gt;'Povolené hodnoty'!$B$4,F303=13),H303+K303,"")</f>
        <v/>
      </c>
      <c r="AD303" s="19" t="b">
        <f t="shared" si="36"/>
        <v>0</v>
      </c>
      <c r="AE303" s="19" t="b">
        <f t="shared" si="37"/>
        <v>0</v>
      </c>
      <c r="AF303" s="19" t="b">
        <f>AND(E303&lt;&gt;'Povolené hodnoty'!$B$6,OR(SUM(G303,J303)&lt;&gt;SUM(N303:O303,R303:X303),SUM(H303,K303)&lt;&gt;SUM(P303:Q303,Y303:AB303),COUNT(G303:H303,J303:K303)&lt;&gt;COUNT(N303:AB303)))</f>
        <v>0</v>
      </c>
      <c r="AG303" s="19" t="b">
        <f>AND(E303='Povolené hodnoty'!$B$6,$AG$5)</f>
        <v>0</v>
      </c>
    </row>
    <row r="304" spans="1:33" x14ac:dyDescent="0.2">
      <c r="A304" s="81">
        <f t="shared" si="32"/>
        <v>299</v>
      </c>
      <c r="B304" s="85"/>
      <c r="C304" s="86"/>
      <c r="D304" s="75"/>
      <c r="E304" s="76"/>
      <c r="F304" s="77"/>
      <c r="G304" s="78"/>
      <c r="H304" s="79"/>
      <c r="I304" s="45">
        <f t="shared" si="33"/>
        <v>3625</v>
      </c>
      <c r="J304" s="158"/>
      <c r="K304" s="159"/>
      <c r="L304" s="160">
        <f t="shared" si="34"/>
        <v>10884</v>
      </c>
      <c r="M304" s="46">
        <f t="shared" si="35"/>
        <v>299</v>
      </c>
      <c r="N304" s="43" t="str">
        <f>IF(AND(E304='Povolené hodnoty'!$B$4,F304=2),G304+J304,"")</f>
        <v/>
      </c>
      <c r="O304" s="45" t="str">
        <f>IF(AND(E304='Povolené hodnoty'!$B$4,F304=1),G304+J304,"")</f>
        <v/>
      </c>
      <c r="P304" s="43" t="str">
        <f>IF(AND(E304='Povolené hodnoty'!$B$4,F304=10),H304+K304,"")</f>
        <v/>
      </c>
      <c r="Q304" s="45" t="str">
        <f>IF(AND(E304='Povolené hodnoty'!$B$4,F304=9),H304+K304,"")</f>
        <v/>
      </c>
      <c r="R304" s="43" t="str">
        <f>IF(AND(E304&lt;&gt;'Povolené hodnoty'!$B$4,F304=2),G304+J304,"")</f>
        <v/>
      </c>
      <c r="S304" s="44" t="str">
        <f>IF(AND(E304&lt;&gt;'Povolené hodnoty'!$B$4,F304=3),G304+J304,"")</f>
        <v/>
      </c>
      <c r="T304" s="44" t="str">
        <f>IF(AND(E304&lt;&gt;'Povolené hodnoty'!$B$4,F304=4),G304+J304,"")</f>
        <v/>
      </c>
      <c r="U304" s="44" t="str">
        <f>IF(AND(E304&lt;&gt;'Povolené hodnoty'!$B$4,F304="5a"),G304-H304+J304-K304,"")</f>
        <v/>
      </c>
      <c r="V304" s="44" t="str">
        <f>IF(AND(E304&lt;&gt;'Povolené hodnoty'!$B$4,F304="5b"),G304-H304+J304-K304,"")</f>
        <v/>
      </c>
      <c r="W304" s="44" t="str">
        <f>IF(AND(E304&lt;&gt;'Povolené hodnoty'!$B$4,F304=6),G304+J304,"")</f>
        <v/>
      </c>
      <c r="X304" s="45" t="str">
        <f>IF(AND(E304&lt;&gt;'Povolené hodnoty'!$B$4,F304=7),G304+J304,"")</f>
        <v/>
      </c>
      <c r="Y304" s="43" t="str">
        <f>IF(AND(E304&lt;&gt;'Povolené hodnoty'!$B$4,F304=10),H304+K304,"")</f>
        <v/>
      </c>
      <c r="Z304" s="44" t="str">
        <f>IF(AND(E304&lt;&gt;'Povolené hodnoty'!$B$4,F304=11),H304+K304,"")</f>
        <v/>
      </c>
      <c r="AA304" s="44" t="str">
        <f>IF(AND(E304&lt;&gt;'Povolené hodnoty'!$B$4,F304=12),H304+K304,"")</f>
        <v/>
      </c>
      <c r="AB304" s="45" t="str">
        <f>IF(AND(E304&lt;&gt;'Povolené hodnoty'!$B$4,F304=13),H304+K304,"")</f>
        <v/>
      </c>
      <c r="AD304" s="19" t="b">
        <f t="shared" si="36"/>
        <v>0</v>
      </c>
      <c r="AE304" s="19" t="b">
        <f t="shared" si="37"/>
        <v>0</v>
      </c>
      <c r="AF304" s="19" t="b">
        <f>AND(E304&lt;&gt;'Povolené hodnoty'!$B$6,OR(SUM(G304,J304)&lt;&gt;SUM(N304:O304,R304:X304),SUM(H304,K304)&lt;&gt;SUM(P304:Q304,Y304:AB304),COUNT(G304:H304,J304:K304)&lt;&gt;COUNT(N304:AB304)))</f>
        <v>0</v>
      </c>
      <c r="AG304" s="19" t="b">
        <f>AND(E304='Povolené hodnoty'!$B$6,$AG$5)</f>
        <v>0</v>
      </c>
    </row>
    <row r="305" spans="1:33" x14ac:dyDescent="0.2">
      <c r="A305" s="81">
        <f t="shared" si="32"/>
        <v>300</v>
      </c>
      <c r="B305" s="85"/>
      <c r="C305" s="86"/>
      <c r="D305" s="75"/>
      <c r="E305" s="76"/>
      <c r="F305" s="77"/>
      <c r="G305" s="78"/>
      <c r="H305" s="79"/>
      <c r="I305" s="45">
        <f t="shared" si="33"/>
        <v>3625</v>
      </c>
      <c r="J305" s="158"/>
      <c r="K305" s="159"/>
      <c r="L305" s="160">
        <f t="shared" si="34"/>
        <v>10884</v>
      </c>
      <c r="M305" s="46">
        <f t="shared" si="35"/>
        <v>300</v>
      </c>
      <c r="N305" s="43" t="str">
        <f>IF(AND(E305='Povolené hodnoty'!$B$4,F305=2),G305+J305,"")</f>
        <v/>
      </c>
      <c r="O305" s="45" t="str">
        <f>IF(AND(E305='Povolené hodnoty'!$B$4,F305=1),G305+J305,"")</f>
        <v/>
      </c>
      <c r="P305" s="43" t="str">
        <f>IF(AND(E305='Povolené hodnoty'!$B$4,F305=10),H305+K305,"")</f>
        <v/>
      </c>
      <c r="Q305" s="45" t="str">
        <f>IF(AND(E305='Povolené hodnoty'!$B$4,F305=9),H305+K305,"")</f>
        <v/>
      </c>
      <c r="R305" s="43" t="str">
        <f>IF(AND(E305&lt;&gt;'Povolené hodnoty'!$B$4,F305=2),G305+J305,"")</f>
        <v/>
      </c>
      <c r="S305" s="44" t="str">
        <f>IF(AND(E305&lt;&gt;'Povolené hodnoty'!$B$4,F305=3),G305+J305,"")</f>
        <v/>
      </c>
      <c r="T305" s="44" t="str">
        <f>IF(AND(E305&lt;&gt;'Povolené hodnoty'!$B$4,F305=4),G305+J305,"")</f>
        <v/>
      </c>
      <c r="U305" s="44" t="str">
        <f>IF(AND(E305&lt;&gt;'Povolené hodnoty'!$B$4,F305="5a"),G305-H305+J305-K305,"")</f>
        <v/>
      </c>
      <c r="V305" s="44" t="str">
        <f>IF(AND(E305&lt;&gt;'Povolené hodnoty'!$B$4,F305="5b"),G305-H305+J305-K305,"")</f>
        <v/>
      </c>
      <c r="W305" s="44" t="str">
        <f>IF(AND(E305&lt;&gt;'Povolené hodnoty'!$B$4,F305=6),G305+J305,"")</f>
        <v/>
      </c>
      <c r="X305" s="45" t="str">
        <f>IF(AND(E305&lt;&gt;'Povolené hodnoty'!$B$4,F305=7),G305+J305,"")</f>
        <v/>
      </c>
      <c r="Y305" s="43" t="str">
        <f>IF(AND(E305&lt;&gt;'Povolené hodnoty'!$B$4,F305=10),H305+K305,"")</f>
        <v/>
      </c>
      <c r="Z305" s="44" t="str">
        <f>IF(AND(E305&lt;&gt;'Povolené hodnoty'!$B$4,F305=11),H305+K305,"")</f>
        <v/>
      </c>
      <c r="AA305" s="44" t="str">
        <f>IF(AND(E305&lt;&gt;'Povolené hodnoty'!$B$4,F305=12),H305+K305,"")</f>
        <v/>
      </c>
      <c r="AB305" s="45" t="str">
        <f>IF(AND(E305&lt;&gt;'Povolené hodnoty'!$B$4,F305=13),H305+K305,"")</f>
        <v/>
      </c>
      <c r="AD305" s="19" t="b">
        <f t="shared" si="36"/>
        <v>0</v>
      </c>
      <c r="AE305" s="19" t="b">
        <f t="shared" si="37"/>
        <v>0</v>
      </c>
      <c r="AF305" s="19" t="b">
        <f>AND(E305&lt;&gt;'Povolené hodnoty'!$B$6,OR(SUM(G305,J305)&lt;&gt;SUM(N305:O305,R305:X305),SUM(H305,K305)&lt;&gt;SUM(P305:Q305,Y305:AB305),COUNT(G305:H305,J305:K305)&lt;&gt;COUNT(N305:AB305)))</f>
        <v>0</v>
      </c>
      <c r="AG305" s="19" t="b">
        <f>AND(E305='Povolené hodnoty'!$B$6,$AG$5)</f>
        <v>0</v>
      </c>
    </row>
    <row r="306" spans="1:33" x14ac:dyDescent="0.2">
      <c r="A306" s="81">
        <f t="shared" si="32"/>
        <v>301</v>
      </c>
      <c r="B306" s="85"/>
      <c r="C306" s="86"/>
      <c r="D306" s="75"/>
      <c r="E306" s="76"/>
      <c r="F306" s="77"/>
      <c r="G306" s="78"/>
      <c r="H306" s="79"/>
      <c r="I306" s="45">
        <f t="shared" si="33"/>
        <v>3625</v>
      </c>
      <c r="J306" s="158"/>
      <c r="K306" s="159"/>
      <c r="L306" s="160">
        <f t="shared" si="34"/>
        <v>10884</v>
      </c>
      <c r="M306" s="46">
        <f t="shared" si="35"/>
        <v>301</v>
      </c>
      <c r="N306" s="43" t="str">
        <f>IF(AND(E306='Povolené hodnoty'!$B$4,F306=2),G306+J306,"")</f>
        <v/>
      </c>
      <c r="O306" s="45" t="str">
        <f>IF(AND(E306='Povolené hodnoty'!$B$4,F306=1),G306+J306,"")</f>
        <v/>
      </c>
      <c r="P306" s="43" t="str">
        <f>IF(AND(E306='Povolené hodnoty'!$B$4,F306=10),H306+K306,"")</f>
        <v/>
      </c>
      <c r="Q306" s="45" t="str">
        <f>IF(AND(E306='Povolené hodnoty'!$B$4,F306=9),H306+K306,"")</f>
        <v/>
      </c>
      <c r="R306" s="43" t="str">
        <f>IF(AND(E306&lt;&gt;'Povolené hodnoty'!$B$4,F306=2),G306+J306,"")</f>
        <v/>
      </c>
      <c r="S306" s="44" t="str">
        <f>IF(AND(E306&lt;&gt;'Povolené hodnoty'!$B$4,F306=3),G306+J306,"")</f>
        <v/>
      </c>
      <c r="T306" s="44" t="str">
        <f>IF(AND(E306&lt;&gt;'Povolené hodnoty'!$B$4,F306=4),G306+J306,"")</f>
        <v/>
      </c>
      <c r="U306" s="44" t="str">
        <f>IF(AND(E306&lt;&gt;'Povolené hodnoty'!$B$4,F306="5a"),G306-H306+J306-K306,"")</f>
        <v/>
      </c>
      <c r="V306" s="44" t="str">
        <f>IF(AND(E306&lt;&gt;'Povolené hodnoty'!$B$4,F306="5b"),G306-H306+J306-K306,"")</f>
        <v/>
      </c>
      <c r="W306" s="44" t="str">
        <f>IF(AND(E306&lt;&gt;'Povolené hodnoty'!$B$4,F306=6),G306+J306,"")</f>
        <v/>
      </c>
      <c r="X306" s="45" t="str">
        <f>IF(AND(E306&lt;&gt;'Povolené hodnoty'!$B$4,F306=7),G306+J306,"")</f>
        <v/>
      </c>
      <c r="Y306" s="43" t="str">
        <f>IF(AND(E306&lt;&gt;'Povolené hodnoty'!$B$4,F306=10),H306+K306,"")</f>
        <v/>
      </c>
      <c r="Z306" s="44" t="str">
        <f>IF(AND(E306&lt;&gt;'Povolené hodnoty'!$B$4,F306=11),H306+K306,"")</f>
        <v/>
      </c>
      <c r="AA306" s="44" t="str">
        <f>IF(AND(E306&lt;&gt;'Povolené hodnoty'!$B$4,F306=12),H306+K306,"")</f>
        <v/>
      </c>
      <c r="AB306" s="45" t="str">
        <f>IF(AND(E306&lt;&gt;'Povolené hodnoty'!$B$4,F306=13),H306+K306,"")</f>
        <v/>
      </c>
      <c r="AD306" s="19" t="b">
        <f t="shared" si="36"/>
        <v>0</v>
      </c>
      <c r="AE306" s="19" t="b">
        <f t="shared" si="37"/>
        <v>0</v>
      </c>
      <c r="AF306" s="19" t="b">
        <f>AND(E306&lt;&gt;'Povolené hodnoty'!$B$6,OR(SUM(G306,J306)&lt;&gt;SUM(N306:O306,R306:X306),SUM(H306,K306)&lt;&gt;SUM(P306:Q306,Y306:AB306),COUNT(G306:H306,J306:K306)&lt;&gt;COUNT(N306:AB306)))</f>
        <v>0</v>
      </c>
      <c r="AG306" s="19" t="b">
        <f>AND(E306='Povolené hodnoty'!$B$6,$AG$5)</f>
        <v>0</v>
      </c>
    </row>
    <row r="307" spans="1:33" x14ac:dyDescent="0.2">
      <c r="A307" s="81">
        <f t="shared" si="32"/>
        <v>302</v>
      </c>
      <c r="B307" s="85"/>
      <c r="C307" s="86"/>
      <c r="D307" s="75"/>
      <c r="E307" s="76"/>
      <c r="F307" s="77"/>
      <c r="G307" s="78"/>
      <c r="H307" s="79"/>
      <c r="I307" s="45">
        <f t="shared" si="33"/>
        <v>3625</v>
      </c>
      <c r="J307" s="158"/>
      <c r="K307" s="159"/>
      <c r="L307" s="160">
        <f t="shared" si="34"/>
        <v>10884</v>
      </c>
      <c r="M307" s="46">
        <f t="shared" si="35"/>
        <v>302</v>
      </c>
      <c r="N307" s="43" t="str">
        <f>IF(AND(E307='Povolené hodnoty'!$B$4,F307=2),G307+J307,"")</f>
        <v/>
      </c>
      <c r="O307" s="45" t="str">
        <f>IF(AND(E307='Povolené hodnoty'!$B$4,F307=1),G307+J307,"")</f>
        <v/>
      </c>
      <c r="P307" s="43" t="str">
        <f>IF(AND(E307='Povolené hodnoty'!$B$4,F307=10),H307+K307,"")</f>
        <v/>
      </c>
      <c r="Q307" s="45" t="str">
        <f>IF(AND(E307='Povolené hodnoty'!$B$4,F307=9),H307+K307,"")</f>
        <v/>
      </c>
      <c r="R307" s="43" t="str">
        <f>IF(AND(E307&lt;&gt;'Povolené hodnoty'!$B$4,F307=2),G307+J307,"")</f>
        <v/>
      </c>
      <c r="S307" s="44" t="str">
        <f>IF(AND(E307&lt;&gt;'Povolené hodnoty'!$B$4,F307=3),G307+J307,"")</f>
        <v/>
      </c>
      <c r="T307" s="44" t="str">
        <f>IF(AND(E307&lt;&gt;'Povolené hodnoty'!$B$4,F307=4),G307+J307,"")</f>
        <v/>
      </c>
      <c r="U307" s="44" t="str">
        <f>IF(AND(E307&lt;&gt;'Povolené hodnoty'!$B$4,F307="5a"),G307-H307+J307-K307,"")</f>
        <v/>
      </c>
      <c r="V307" s="44" t="str">
        <f>IF(AND(E307&lt;&gt;'Povolené hodnoty'!$B$4,F307="5b"),G307-H307+J307-K307,"")</f>
        <v/>
      </c>
      <c r="W307" s="44" t="str">
        <f>IF(AND(E307&lt;&gt;'Povolené hodnoty'!$B$4,F307=6),G307+J307,"")</f>
        <v/>
      </c>
      <c r="X307" s="45" t="str">
        <f>IF(AND(E307&lt;&gt;'Povolené hodnoty'!$B$4,F307=7),G307+J307,"")</f>
        <v/>
      </c>
      <c r="Y307" s="43" t="str">
        <f>IF(AND(E307&lt;&gt;'Povolené hodnoty'!$B$4,F307=10),H307+K307,"")</f>
        <v/>
      </c>
      <c r="Z307" s="44" t="str">
        <f>IF(AND(E307&lt;&gt;'Povolené hodnoty'!$B$4,F307=11),H307+K307,"")</f>
        <v/>
      </c>
      <c r="AA307" s="44" t="str">
        <f>IF(AND(E307&lt;&gt;'Povolené hodnoty'!$B$4,F307=12),H307+K307,"")</f>
        <v/>
      </c>
      <c r="AB307" s="45" t="str">
        <f>IF(AND(E307&lt;&gt;'Povolené hodnoty'!$B$4,F307=13),H307+K307,"")</f>
        <v/>
      </c>
      <c r="AD307" s="19" t="b">
        <f t="shared" si="36"/>
        <v>0</v>
      </c>
      <c r="AE307" s="19" t="b">
        <f t="shared" si="37"/>
        <v>0</v>
      </c>
      <c r="AF307" s="19" t="b">
        <f>AND(E307&lt;&gt;'Povolené hodnoty'!$B$6,OR(SUM(G307,J307)&lt;&gt;SUM(N307:O307,R307:X307),SUM(H307,K307)&lt;&gt;SUM(P307:Q307,Y307:AB307),COUNT(G307:H307,J307:K307)&lt;&gt;COUNT(N307:AB307)))</f>
        <v>0</v>
      </c>
      <c r="AG307" s="19" t="b">
        <f>AND(E307='Povolené hodnoty'!$B$6,$AG$5)</f>
        <v>0</v>
      </c>
    </row>
    <row r="308" spans="1:33" x14ac:dyDescent="0.2">
      <c r="A308" s="81">
        <f t="shared" si="32"/>
        <v>303</v>
      </c>
      <c r="B308" s="85"/>
      <c r="C308" s="86"/>
      <c r="D308" s="75"/>
      <c r="E308" s="76"/>
      <c r="F308" s="77"/>
      <c r="G308" s="78"/>
      <c r="H308" s="79"/>
      <c r="I308" s="45">
        <f t="shared" si="33"/>
        <v>3625</v>
      </c>
      <c r="J308" s="158"/>
      <c r="K308" s="159"/>
      <c r="L308" s="160">
        <f t="shared" si="34"/>
        <v>10884</v>
      </c>
      <c r="M308" s="46">
        <f t="shared" si="35"/>
        <v>303</v>
      </c>
      <c r="N308" s="43" t="str">
        <f>IF(AND(E308='Povolené hodnoty'!$B$4,F308=2),G308+J308,"")</f>
        <v/>
      </c>
      <c r="O308" s="45" t="str">
        <f>IF(AND(E308='Povolené hodnoty'!$B$4,F308=1),G308+J308,"")</f>
        <v/>
      </c>
      <c r="P308" s="43" t="str">
        <f>IF(AND(E308='Povolené hodnoty'!$B$4,F308=10),H308+K308,"")</f>
        <v/>
      </c>
      <c r="Q308" s="45" t="str">
        <f>IF(AND(E308='Povolené hodnoty'!$B$4,F308=9),H308+K308,"")</f>
        <v/>
      </c>
      <c r="R308" s="43" t="str">
        <f>IF(AND(E308&lt;&gt;'Povolené hodnoty'!$B$4,F308=2),G308+J308,"")</f>
        <v/>
      </c>
      <c r="S308" s="44" t="str">
        <f>IF(AND(E308&lt;&gt;'Povolené hodnoty'!$B$4,F308=3),G308+J308,"")</f>
        <v/>
      </c>
      <c r="T308" s="44" t="str">
        <f>IF(AND(E308&lt;&gt;'Povolené hodnoty'!$B$4,F308=4),G308+J308,"")</f>
        <v/>
      </c>
      <c r="U308" s="44" t="str">
        <f>IF(AND(E308&lt;&gt;'Povolené hodnoty'!$B$4,F308="5a"),G308-H308+J308-K308,"")</f>
        <v/>
      </c>
      <c r="V308" s="44" t="str">
        <f>IF(AND(E308&lt;&gt;'Povolené hodnoty'!$B$4,F308="5b"),G308-H308+J308-K308,"")</f>
        <v/>
      </c>
      <c r="W308" s="44" t="str">
        <f>IF(AND(E308&lt;&gt;'Povolené hodnoty'!$B$4,F308=6),G308+J308,"")</f>
        <v/>
      </c>
      <c r="X308" s="45" t="str">
        <f>IF(AND(E308&lt;&gt;'Povolené hodnoty'!$B$4,F308=7),G308+J308,"")</f>
        <v/>
      </c>
      <c r="Y308" s="43" t="str">
        <f>IF(AND(E308&lt;&gt;'Povolené hodnoty'!$B$4,F308=10),H308+K308,"")</f>
        <v/>
      </c>
      <c r="Z308" s="44" t="str">
        <f>IF(AND(E308&lt;&gt;'Povolené hodnoty'!$B$4,F308=11),H308+K308,"")</f>
        <v/>
      </c>
      <c r="AA308" s="44" t="str">
        <f>IF(AND(E308&lt;&gt;'Povolené hodnoty'!$B$4,F308=12),H308+K308,"")</f>
        <v/>
      </c>
      <c r="AB308" s="45" t="str">
        <f>IF(AND(E308&lt;&gt;'Povolené hodnoty'!$B$4,F308=13),H308+K308,"")</f>
        <v/>
      </c>
      <c r="AD308" s="19" t="b">
        <f t="shared" si="36"/>
        <v>0</v>
      </c>
      <c r="AE308" s="19" t="b">
        <f t="shared" si="37"/>
        <v>0</v>
      </c>
      <c r="AF308" s="19" t="b">
        <f>AND(E308&lt;&gt;'Povolené hodnoty'!$B$6,OR(SUM(G308,J308)&lt;&gt;SUM(N308:O308,R308:X308),SUM(H308,K308)&lt;&gt;SUM(P308:Q308,Y308:AB308),COUNT(G308:H308,J308:K308)&lt;&gt;COUNT(N308:AB308)))</f>
        <v>0</v>
      </c>
      <c r="AG308" s="19" t="b">
        <f>AND(E308='Povolené hodnoty'!$B$6,$AG$5)</f>
        <v>0</v>
      </c>
    </row>
    <row r="309" spans="1:33" x14ac:dyDescent="0.2">
      <c r="A309" s="81">
        <f t="shared" si="32"/>
        <v>304</v>
      </c>
      <c r="B309" s="85"/>
      <c r="C309" s="86"/>
      <c r="D309" s="75"/>
      <c r="E309" s="76"/>
      <c r="F309" s="77"/>
      <c r="G309" s="78"/>
      <c r="H309" s="79"/>
      <c r="I309" s="45">
        <f t="shared" si="33"/>
        <v>3625</v>
      </c>
      <c r="J309" s="158"/>
      <c r="K309" s="159"/>
      <c r="L309" s="160">
        <f t="shared" si="34"/>
        <v>10884</v>
      </c>
      <c r="M309" s="46">
        <f t="shared" si="35"/>
        <v>304</v>
      </c>
      <c r="N309" s="43" t="str">
        <f>IF(AND(E309='Povolené hodnoty'!$B$4,F309=2),G309+J309,"")</f>
        <v/>
      </c>
      <c r="O309" s="45" t="str">
        <f>IF(AND(E309='Povolené hodnoty'!$B$4,F309=1),G309+J309,"")</f>
        <v/>
      </c>
      <c r="P309" s="43" t="str">
        <f>IF(AND(E309='Povolené hodnoty'!$B$4,F309=10),H309+K309,"")</f>
        <v/>
      </c>
      <c r="Q309" s="45" t="str">
        <f>IF(AND(E309='Povolené hodnoty'!$B$4,F309=9),H309+K309,"")</f>
        <v/>
      </c>
      <c r="R309" s="43" t="str">
        <f>IF(AND(E309&lt;&gt;'Povolené hodnoty'!$B$4,F309=2),G309+J309,"")</f>
        <v/>
      </c>
      <c r="S309" s="44" t="str">
        <f>IF(AND(E309&lt;&gt;'Povolené hodnoty'!$B$4,F309=3),G309+J309,"")</f>
        <v/>
      </c>
      <c r="T309" s="44" t="str">
        <f>IF(AND(E309&lt;&gt;'Povolené hodnoty'!$B$4,F309=4),G309+J309,"")</f>
        <v/>
      </c>
      <c r="U309" s="44" t="str">
        <f>IF(AND(E309&lt;&gt;'Povolené hodnoty'!$B$4,F309="5a"),G309-H309+J309-K309,"")</f>
        <v/>
      </c>
      <c r="V309" s="44" t="str">
        <f>IF(AND(E309&lt;&gt;'Povolené hodnoty'!$B$4,F309="5b"),G309-H309+J309-K309,"")</f>
        <v/>
      </c>
      <c r="W309" s="44" t="str">
        <f>IF(AND(E309&lt;&gt;'Povolené hodnoty'!$B$4,F309=6),G309+J309,"")</f>
        <v/>
      </c>
      <c r="X309" s="45" t="str">
        <f>IF(AND(E309&lt;&gt;'Povolené hodnoty'!$B$4,F309=7),G309+J309,"")</f>
        <v/>
      </c>
      <c r="Y309" s="43" t="str">
        <f>IF(AND(E309&lt;&gt;'Povolené hodnoty'!$B$4,F309=10),H309+K309,"")</f>
        <v/>
      </c>
      <c r="Z309" s="44" t="str">
        <f>IF(AND(E309&lt;&gt;'Povolené hodnoty'!$B$4,F309=11),H309+K309,"")</f>
        <v/>
      </c>
      <c r="AA309" s="44" t="str">
        <f>IF(AND(E309&lt;&gt;'Povolené hodnoty'!$B$4,F309=12),H309+K309,"")</f>
        <v/>
      </c>
      <c r="AB309" s="45" t="str">
        <f>IF(AND(E309&lt;&gt;'Povolené hodnoty'!$B$4,F309=13),H309+K309,"")</f>
        <v/>
      </c>
      <c r="AD309" s="19" t="b">
        <f t="shared" si="36"/>
        <v>0</v>
      </c>
      <c r="AE309" s="19" t="b">
        <f t="shared" si="37"/>
        <v>0</v>
      </c>
      <c r="AF309" s="19" t="b">
        <f>AND(E309&lt;&gt;'Povolené hodnoty'!$B$6,OR(SUM(G309,J309)&lt;&gt;SUM(N309:O309,R309:X309),SUM(H309,K309)&lt;&gt;SUM(P309:Q309,Y309:AB309),COUNT(G309:H309,J309:K309)&lt;&gt;COUNT(N309:AB309)))</f>
        <v>0</v>
      </c>
      <c r="AG309" s="19" t="b">
        <f>AND(E309='Povolené hodnoty'!$B$6,$AG$5)</f>
        <v>0</v>
      </c>
    </row>
    <row r="310" spans="1:33" x14ac:dyDescent="0.2">
      <c r="A310" s="81">
        <f t="shared" si="32"/>
        <v>305</v>
      </c>
      <c r="B310" s="85"/>
      <c r="C310" s="86"/>
      <c r="D310" s="75"/>
      <c r="E310" s="76"/>
      <c r="F310" s="77"/>
      <c r="G310" s="78"/>
      <c r="H310" s="79"/>
      <c r="I310" s="45">
        <f t="shared" si="33"/>
        <v>3625</v>
      </c>
      <c r="J310" s="158"/>
      <c r="K310" s="159"/>
      <c r="L310" s="160">
        <f t="shared" si="34"/>
        <v>10884</v>
      </c>
      <c r="M310" s="46">
        <f t="shared" si="35"/>
        <v>305</v>
      </c>
      <c r="N310" s="43" t="str">
        <f>IF(AND(E310='Povolené hodnoty'!$B$4,F310=2),G310+J310,"")</f>
        <v/>
      </c>
      <c r="O310" s="45" t="str">
        <f>IF(AND(E310='Povolené hodnoty'!$B$4,F310=1),G310+J310,"")</f>
        <v/>
      </c>
      <c r="P310" s="43" t="str">
        <f>IF(AND(E310='Povolené hodnoty'!$B$4,F310=10),H310+K310,"")</f>
        <v/>
      </c>
      <c r="Q310" s="45" t="str">
        <f>IF(AND(E310='Povolené hodnoty'!$B$4,F310=9),H310+K310,"")</f>
        <v/>
      </c>
      <c r="R310" s="43" t="str">
        <f>IF(AND(E310&lt;&gt;'Povolené hodnoty'!$B$4,F310=2),G310+J310,"")</f>
        <v/>
      </c>
      <c r="S310" s="44" t="str">
        <f>IF(AND(E310&lt;&gt;'Povolené hodnoty'!$B$4,F310=3),G310+J310,"")</f>
        <v/>
      </c>
      <c r="T310" s="44" t="str">
        <f>IF(AND(E310&lt;&gt;'Povolené hodnoty'!$B$4,F310=4),G310+J310,"")</f>
        <v/>
      </c>
      <c r="U310" s="44" t="str">
        <f>IF(AND(E310&lt;&gt;'Povolené hodnoty'!$B$4,F310="5a"),G310-H310+J310-K310,"")</f>
        <v/>
      </c>
      <c r="V310" s="44" t="str">
        <f>IF(AND(E310&lt;&gt;'Povolené hodnoty'!$B$4,F310="5b"),G310-H310+J310-K310,"")</f>
        <v/>
      </c>
      <c r="W310" s="44" t="str">
        <f>IF(AND(E310&lt;&gt;'Povolené hodnoty'!$B$4,F310=6),G310+J310,"")</f>
        <v/>
      </c>
      <c r="X310" s="45" t="str">
        <f>IF(AND(E310&lt;&gt;'Povolené hodnoty'!$B$4,F310=7),G310+J310,"")</f>
        <v/>
      </c>
      <c r="Y310" s="43" t="str">
        <f>IF(AND(E310&lt;&gt;'Povolené hodnoty'!$B$4,F310=10),H310+K310,"")</f>
        <v/>
      </c>
      <c r="Z310" s="44" t="str">
        <f>IF(AND(E310&lt;&gt;'Povolené hodnoty'!$B$4,F310=11),H310+K310,"")</f>
        <v/>
      </c>
      <c r="AA310" s="44" t="str">
        <f>IF(AND(E310&lt;&gt;'Povolené hodnoty'!$B$4,F310=12),H310+K310,"")</f>
        <v/>
      </c>
      <c r="AB310" s="45" t="str">
        <f>IF(AND(E310&lt;&gt;'Povolené hodnoty'!$B$4,F310=13),H310+K310,"")</f>
        <v/>
      </c>
      <c r="AD310" s="19" t="b">
        <f t="shared" si="36"/>
        <v>0</v>
      </c>
      <c r="AE310" s="19" t="b">
        <f t="shared" si="37"/>
        <v>0</v>
      </c>
      <c r="AF310" s="19" t="b">
        <f>AND(E310&lt;&gt;'Povolené hodnoty'!$B$6,OR(SUM(G310,J310)&lt;&gt;SUM(N310:O310,R310:X310),SUM(H310,K310)&lt;&gt;SUM(P310:Q310,Y310:AB310),COUNT(G310:H310,J310:K310)&lt;&gt;COUNT(N310:AB310)))</f>
        <v>0</v>
      </c>
      <c r="AG310" s="19" t="b">
        <f>AND(E310='Povolené hodnoty'!$B$6,$AG$5)</f>
        <v>0</v>
      </c>
    </row>
    <row r="311" spans="1:33" x14ac:dyDescent="0.2">
      <c r="A311" s="81">
        <f t="shared" si="32"/>
        <v>306</v>
      </c>
      <c r="B311" s="85"/>
      <c r="C311" s="86"/>
      <c r="D311" s="75"/>
      <c r="E311" s="76"/>
      <c r="F311" s="77"/>
      <c r="G311" s="78"/>
      <c r="H311" s="79"/>
      <c r="I311" s="45">
        <f t="shared" si="33"/>
        <v>3625</v>
      </c>
      <c r="J311" s="158"/>
      <c r="K311" s="159"/>
      <c r="L311" s="160">
        <f t="shared" si="34"/>
        <v>10884</v>
      </c>
      <c r="M311" s="46">
        <f t="shared" si="35"/>
        <v>306</v>
      </c>
      <c r="N311" s="43" t="str">
        <f>IF(AND(E311='Povolené hodnoty'!$B$4,F311=2),G311+J311,"")</f>
        <v/>
      </c>
      <c r="O311" s="45" t="str">
        <f>IF(AND(E311='Povolené hodnoty'!$B$4,F311=1),G311+J311,"")</f>
        <v/>
      </c>
      <c r="P311" s="43" t="str">
        <f>IF(AND(E311='Povolené hodnoty'!$B$4,F311=10),H311+K311,"")</f>
        <v/>
      </c>
      <c r="Q311" s="45" t="str">
        <f>IF(AND(E311='Povolené hodnoty'!$B$4,F311=9),H311+K311,"")</f>
        <v/>
      </c>
      <c r="R311" s="43" t="str">
        <f>IF(AND(E311&lt;&gt;'Povolené hodnoty'!$B$4,F311=2),G311+J311,"")</f>
        <v/>
      </c>
      <c r="S311" s="44" t="str">
        <f>IF(AND(E311&lt;&gt;'Povolené hodnoty'!$B$4,F311=3),G311+J311,"")</f>
        <v/>
      </c>
      <c r="T311" s="44" t="str">
        <f>IF(AND(E311&lt;&gt;'Povolené hodnoty'!$B$4,F311=4),G311+J311,"")</f>
        <v/>
      </c>
      <c r="U311" s="44" t="str">
        <f>IF(AND(E311&lt;&gt;'Povolené hodnoty'!$B$4,F311="5a"),G311-H311+J311-K311,"")</f>
        <v/>
      </c>
      <c r="V311" s="44" t="str">
        <f>IF(AND(E311&lt;&gt;'Povolené hodnoty'!$B$4,F311="5b"),G311-H311+J311-K311,"")</f>
        <v/>
      </c>
      <c r="W311" s="44" t="str">
        <f>IF(AND(E311&lt;&gt;'Povolené hodnoty'!$B$4,F311=6),G311+J311,"")</f>
        <v/>
      </c>
      <c r="X311" s="45" t="str">
        <f>IF(AND(E311&lt;&gt;'Povolené hodnoty'!$B$4,F311=7),G311+J311,"")</f>
        <v/>
      </c>
      <c r="Y311" s="43" t="str">
        <f>IF(AND(E311&lt;&gt;'Povolené hodnoty'!$B$4,F311=10),H311+K311,"")</f>
        <v/>
      </c>
      <c r="Z311" s="44" t="str">
        <f>IF(AND(E311&lt;&gt;'Povolené hodnoty'!$B$4,F311=11),H311+K311,"")</f>
        <v/>
      </c>
      <c r="AA311" s="44" t="str">
        <f>IF(AND(E311&lt;&gt;'Povolené hodnoty'!$B$4,F311=12),H311+K311,"")</f>
        <v/>
      </c>
      <c r="AB311" s="45" t="str">
        <f>IF(AND(E311&lt;&gt;'Povolené hodnoty'!$B$4,F311=13),H311+K311,"")</f>
        <v/>
      </c>
      <c r="AD311" s="19" t="b">
        <f t="shared" si="36"/>
        <v>0</v>
      </c>
      <c r="AE311" s="19" t="b">
        <f t="shared" si="37"/>
        <v>0</v>
      </c>
      <c r="AF311" s="19" t="b">
        <f>AND(E311&lt;&gt;'Povolené hodnoty'!$B$6,OR(SUM(G311,J311)&lt;&gt;SUM(N311:O311,R311:X311),SUM(H311,K311)&lt;&gt;SUM(P311:Q311,Y311:AB311),COUNT(G311:H311,J311:K311)&lt;&gt;COUNT(N311:AB311)))</f>
        <v>0</v>
      </c>
      <c r="AG311" s="19" t="b">
        <f>AND(E311='Povolené hodnoty'!$B$6,$AG$5)</f>
        <v>0</v>
      </c>
    </row>
    <row r="312" spans="1:33" x14ac:dyDescent="0.2">
      <c r="A312" s="81">
        <f t="shared" si="32"/>
        <v>307</v>
      </c>
      <c r="B312" s="85"/>
      <c r="C312" s="86"/>
      <c r="D312" s="75"/>
      <c r="E312" s="76"/>
      <c r="F312" s="77"/>
      <c r="G312" s="78"/>
      <c r="H312" s="79"/>
      <c r="I312" s="45">
        <f t="shared" si="33"/>
        <v>3625</v>
      </c>
      <c r="J312" s="158"/>
      <c r="K312" s="159"/>
      <c r="L312" s="160">
        <f t="shared" si="34"/>
        <v>10884</v>
      </c>
      <c r="M312" s="46">
        <f t="shared" si="35"/>
        <v>307</v>
      </c>
      <c r="N312" s="43" t="str">
        <f>IF(AND(E312='Povolené hodnoty'!$B$4,F312=2),G312+J312,"")</f>
        <v/>
      </c>
      <c r="O312" s="45" t="str">
        <f>IF(AND(E312='Povolené hodnoty'!$B$4,F312=1),G312+J312,"")</f>
        <v/>
      </c>
      <c r="P312" s="43" t="str">
        <f>IF(AND(E312='Povolené hodnoty'!$B$4,F312=10),H312+K312,"")</f>
        <v/>
      </c>
      <c r="Q312" s="45" t="str">
        <f>IF(AND(E312='Povolené hodnoty'!$B$4,F312=9),H312+K312,"")</f>
        <v/>
      </c>
      <c r="R312" s="43" t="str">
        <f>IF(AND(E312&lt;&gt;'Povolené hodnoty'!$B$4,F312=2),G312+J312,"")</f>
        <v/>
      </c>
      <c r="S312" s="44" t="str">
        <f>IF(AND(E312&lt;&gt;'Povolené hodnoty'!$B$4,F312=3),G312+J312,"")</f>
        <v/>
      </c>
      <c r="T312" s="44" t="str">
        <f>IF(AND(E312&lt;&gt;'Povolené hodnoty'!$B$4,F312=4),G312+J312,"")</f>
        <v/>
      </c>
      <c r="U312" s="44" t="str">
        <f>IF(AND(E312&lt;&gt;'Povolené hodnoty'!$B$4,F312="5a"),G312-H312+J312-K312,"")</f>
        <v/>
      </c>
      <c r="V312" s="44" t="str">
        <f>IF(AND(E312&lt;&gt;'Povolené hodnoty'!$B$4,F312="5b"),G312-H312+J312-K312,"")</f>
        <v/>
      </c>
      <c r="W312" s="44" t="str">
        <f>IF(AND(E312&lt;&gt;'Povolené hodnoty'!$B$4,F312=6),G312+J312,"")</f>
        <v/>
      </c>
      <c r="X312" s="45" t="str">
        <f>IF(AND(E312&lt;&gt;'Povolené hodnoty'!$B$4,F312=7),G312+J312,"")</f>
        <v/>
      </c>
      <c r="Y312" s="43" t="str">
        <f>IF(AND(E312&lt;&gt;'Povolené hodnoty'!$B$4,F312=10),H312+K312,"")</f>
        <v/>
      </c>
      <c r="Z312" s="44" t="str">
        <f>IF(AND(E312&lt;&gt;'Povolené hodnoty'!$B$4,F312=11),H312+K312,"")</f>
        <v/>
      </c>
      <c r="AA312" s="44" t="str">
        <f>IF(AND(E312&lt;&gt;'Povolené hodnoty'!$B$4,F312=12),H312+K312,"")</f>
        <v/>
      </c>
      <c r="AB312" s="45" t="str">
        <f>IF(AND(E312&lt;&gt;'Povolené hodnoty'!$B$4,F312=13),H312+K312,"")</f>
        <v/>
      </c>
      <c r="AD312" s="19" t="b">
        <f t="shared" si="36"/>
        <v>0</v>
      </c>
      <c r="AE312" s="19" t="b">
        <f t="shared" si="37"/>
        <v>0</v>
      </c>
      <c r="AF312" s="19" t="b">
        <f>AND(E312&lt;&gt;'Povolené hodnoty'!$B$6,OR(SUM(G312,J312)&lt;&gt;SUM(N312:O312,R312:X312),SUM(H312,K312)&lt;&gt;SUM(P312:Q312,Y312:AB312),COUNT(G312:H312,J312:K312)&lt;&gt;COUNT(N312:AB312)))</f>
        <v>0</v>
      </c>
      <c r="AG312" s="19" t="b">
        <f>AND(E312='Povolené hodnoty'!$B$6,$AG$5)</f>
        <v>0</v>
      </c>
    </row>
    <row r="313" spans="1:33" x14ac:dyDescent="0.2">
      <c r="A313" s="81">
        <f t="shared" si="32"/>
        <v>308</v>
      </c>
      <c r="B313" s="85"/>
      <c r="C313" s="86"/>
      <c r="D313" s="75"/>
      <c r="E313" s="76"/>
      <c r="F313" s="77"/>
      <c r="G313" s="78"/>
      <c r="H313" s="79"/>
      <c r="I313" s="45">
        <f t="shared" si="33"/>
        <v>3625</v>
      </c>
      <c r="J313" s="158"/>
      <c r="K313" s="159"/>
      <c r="L313" s="160">
        <f t="shared" si="34"/>
        <v>10884</v>
      </c>
      <c r="M313" s="46">
        <f t="shared" si="35"/>
        <v>308</v>
      </c>
      <c r="N313" s="43" t="str">
        <f>IF(AND(E313='Povolené hodnoty'!$B$4,F313=2),G313+J313,"")</f>
        <v/>
      </c>
      <c r="O313" s="45" t="str">
        <f>IF(AND(E313='Povolené hodnoty'!$B$4,F313=1),G313+J313,"")</f>
        <v/>
      </c>
      <c r="P313" s="43" t="str">
        <f>IF(AND(E313='Povolené hodnoty'!$B$4,F313=10),H313+K313,"")</f>
        <v/>
      </c>
      <c r="Q313" s="45" t="str">
        <f>IF(AND(E313='Povolené hodnoty'!$B$4,F313=9),H313+K313,"")</f>
        <v/>
      </c>
      <c r="R313" s="43" t="str">
        <f>IF(AND(E313&lt;&gt;'Povolené hodnoty'!$B$4,F313=2),G313+J313,"")</f>
        <v/>
      </c>
      <c r="S313" s="44" t="str">
        <f>IF(AND(E313&lt;&gt;'Povolené hodnoty'!$B$4,F313=3),G313+J313,"")</f>
        <v/>
      </c>
      <c r="T313" s="44" t="str">
        <f>IF(AND(E313&lt;&gt;'Povolené hodnoty'!$B$4,F313=4),G313+J313,"")</f>
        <v/>
      </c>
      <c r="U313" s="44" t="str">
        <f>IF(AND(E313&lt;&gt;'Povolené hodnoty'!$B$4,F313="5a"),G313-H313+J313-K313,"")</f>
        <v/>
      </c>
      <c r="V313" s="44" t="str">
        <f>IF(AND(E313&lt;&gt;'Povolené hodnoty'!$B$4,F313="5b"),G313-H313+J313-K313,"")</f>
        <v/>
      </c>
      <c r="W313" s="44" t="str">
        <f>IF(AND(E313&lt;&gt;'Povolené hodnoty'!$B$4,F313=6),G313+J313,"")</f>
        <v/>
      </c>
      <c r="X313" s="45" t="str">
        <f>IF(AND(E313&lt;&gt;'Povolené hodnoty'!$B$4,F313=7),G313+J313,"")</f>
        <v/>
      </c>
      <c r="Y313" s="43" t="str">
        <f>IF(AND(E313&lt;&gt;'Povolené hodnoty'!$B$4,F313=10),H313+K313,"")</f>
        <v/>
      </c>
      <c r="Z313" s="44" t="str">
        <f>IF(AND(E313&lt;&gt;'Povolené hodnoty'!$B$4,F313=11),H313+K313,"")</f>
        <v/>
      </c>
      <c r="AA313" s="44" t="str">
        <f>IF(AND(E313&lt;&gt;'Povolené hodnoty'!$B$4,F313=12),H313+K313,"")</f>
        <v/>
      </c>
      <c r="AB313" s="45" t="str">
        <f>IF(AND(E313&lt;&gt;'Povolené hodnoty'!$B$4,F313=13),H313+K313,"")</f>
        <v/>
      </c>
      <c r="AD313" s="19" t="b">
        <f t="shared" si="36"/>
        <v>0</v>
      </c>
      <c r="AE313" s="19" t="b">
        <f t="shared" si="37"/>
        <v>0</v>
      </c>
      <c r="AF313" s="19" t="b">
        <f>AND(E313&lt;&gt;'Povolené hodnoty'!$B$6,OR(SUM(G313,J313)&lt;&gt;SUM(N313:O313,R313:X313),SUM(H313,K313)&lt;&gt;SUM(P313:Q313,Y313:AB313),COUNT(G313:H313,J313:K313)&lt;&gt;COUNT(N313:AB313)))</f>
        <v>0</v>
      </c>
      <c r="AG313" s="19" t="b">
        <f>AND(E313='Povolené hodnoty'!$B$6,$AG$5)</f>
        <v>0</v>
      </c>
    </row>
    <row r="314" spans="1:33" x14ac:dyDescent="0.2">
      <c r="A314" s="81">
        <f t="shared" si="32"/>
        <v>309</v>
      </c>
      <c r="B314" s="85"/>
      <c r="C314" s="86"/>
      <c r="D314" s="75"/>
      <c r="E314" s="76"/>
      <c r="F314" s="77"/>
      <c r="G314" s="78"/>
      <c r="H314" s="79"/>
      <c r="I314" s="45">
        <f t="shared" si="33"/>
        <v>3625</v>
      </c>
      <c r="J314" s="158"/>
      <c r="K314" s="159"/>
      <c r="L314" s="160">
        <f t="shared" si="34"/>
        <v>10884</v>
      </c>
      <c r="M314" s="46">
        <f t="shared" si="35"/>
        <v>309</v>
      </c>
      <c r="N314" s="43" t="str">
        <f>IF(AND(E314='Povolené hodnoty'!$B$4,F314=2),G314+J314,"")</f>
        <v/>
      </c>
      <c r="O314" s="45" t="str">
        <f>IF(AND(E314='Povolené hodnoty'!$B$4,F314=1),G314+J314,"")</f>
        <v/>
      </c>
      <c r="P314" s="43" t="str">
        <f>IF(AND(E314='Povolené hodnoty'!$B$4,F314=10),H314+K314,"")</f>
        <v/>
      </c>
      <c r="Q314" s="45" t="str">
        <f>IF(AND(E314='Povolené hodnoty'!$B$4,F314=9),H314+K314,"")</f>
        <v/>
      </c>
      <c r="R314" s="43" t="str">
        <f>IF(AND(E314&lt;&gt;'Povolené hodnoty'!$B$4,F314=2),G314+J314,"")</f>
        <v/>
      </c>
      <c r="S314" s="44" t="str">
        <f>IF(AND(E314&lt;&gt;'Povolené hodnoty'!$B$4,F314=3),G314+J314,"")</f>
        <v/>
      </c>
      <c r="T314" s="44" t="str">
        <f>IF(AND(E314&lt;&gt;'Povolené hodnoty'!$B$4,F314=4),G314+J314,"")</f>
        <v/>
      </c>
      <c r="U314" s="44" t="str">
        <f>IF(AND(E314&lt;&gt;'Povolené hodnoty'!$B$4,F314="5a"),G314-H314+J314-K314,"")</f>
        <v/>
      </c>
      <c r="V314" s="44" t="str">
        <f>IF(AND(E314&lt;&gt;'Povolené hodnoty'!$B$4,F314="5b"),G314-H314+J314-K314,"")</f>
        <v/>
      </c>
      <c r="W314" s="44" t="str">
        <f>IF(AND(E314&lt;&gt;'Povolené hodnoty'!$B$4,F314=6),G314+J314,"")</f>
        <v/>
      </c>
      <c r="X314" s="45" t="str">
        <f>IF(AND(E314&lt;&gt;'Povolené hodnoty'!$B$4,F314=7),G314+J314,"")</f>
        <v/>
      </c>
      <c r="Y314" s="43" t="str">
        <f>IF(AND(E314&lt;&gt;'Povolené hodnoty'!$B$4,F314=10),H314+K314,"")</f>
        <v/>
      </c>
      <c r="Z314" s="44" t="str">
        <f>IF(AND(E314&lt;&gt;'Povolené hodnoty'!$B$4,F314=11),H314+K314,"")</f>
        <v/>
      </c>
      <c r="AA314" s="44" t="str">
        <f>IF(AND(E314&lt;&gt;'Povolené hodnoty'!$B$4,F314=12),H314+K314,"")</f>
        <v/>
      </c>
      <c r="AB314" s="45" t="str">
        <f>IF(AND(E314&lt;&gt;'Povolené hodnoty'!$B$4,F314=13),H314+K314,"")</f>
        <v/>
      </c>
      <c r="AD314" s="19" t="b">
        <f t="shared" si="36"/>
        <v>0</v>
      </c>
      <c r="AE314" s="19" t="b">
        <f t="shared" si="37"/>
        <v>0</v>
      </c>
      <c r="AF314" s="19" t="b">
        <f>AND(E314&lt;&gt;'Povolené hodnoty'!$B$6,OR(SUM(G314,J314)&lt;&gt;SUM(N314:O314,R314:X314),SUM(H314,K314)&lt;&gt;SUM(P314:Q314,Y314:AB314),COUNT(G314:H314,J314:K314)&lt;&gt;COUNT(N314:AB314)))</f>
        <v>0</v>
      </c>
      <c r="AG314" s="19" t="b">
        <f>AND(E314='Povolené hodnoty'!$B$6,$AG$5)</f>
        <v>0</v>
      </c>
    </row>
    <row r="315" spans="1:33" x14ac:dyDescent="0.2">
      <c r="A315" s="81">
        <f t="shared" si="32"/>
        <v>310</v>
      </c>
      <c r="B315" s="85"/>
      <c r="C315" s="86"/>
      <c r="D315" s="75"/>
      <c r="E315" s="76"/>
      <c r="F315" s="77"/>
      <c r="G315" s="78"/>
      <c r="H315" s="79"/>
      <c r="I315" s="45">
        <f t="shared" si="33"/>
        <v>3625</v>
      </c>
      <c r="J315" s="158"/>
      <c r="K315" s="159"/>
      <c r="L315" s="160">
        <f t="shared" si="34"/>
        <v>10884</v>
      </c>
      <c r="M315" s="46">
        <f t="shared" si="35"/>
        <v>310</v>
      </c>
      <c r="N315" s="43" t="str">
        <f>IF(AND(E315='Povolené hodnoty'!$B$4,F315=2),G315+J315,"")</f>
        <v/>
      </c>
      <c r="O315" s="45" t="str">
        <f>IF(AND(E315='Povolené hodnoty'!$B$4,F315=1),G315+J315,"")</f>
        <v/>
      </c>
      <c r="P315" s="43" t="str">
        <f>IF(AND(E315='Povolené hodnoty'!$B$4,F315=10),H315+K315,"")</f>
        <v/>
      </c>
      <c r="Q315" s="45" t="str">
        <f>IF(AND(E315='Povolené hodnoty'!$B$4,F315=9),H315+K315,"")</f>
        <v/>
      </c>
      <c r="R315" s="43" t="str">
        <f>IF(AND(E315&lt;&gt;'Povolené hodnoty'!$B$4,F315=2),G315+J315,"")</f>
        <v/>
      </c>
      <c r="S315" s="44" t="str">
        <f>IF(AND(E315&lt;&gt;'Povolené hodnoty'!$B$4,F315=3),G315+J315,"")</f>
        <v/>
      </c>
      <c r="T315" s="44" t="str">
        <f>IF(AND(E315&lt;&gt;'Povolené hodnoty'!$B$4,F315=4),G315+J315,"")</f>
        <v/>
      </c>
      <c r="U315" s="44" t="str">
        <f>IF(AND(E315&lt;&gt;'Povolené hodnoty'!$B$4,F315="5a"),G315-H315+J315-K315,"")</f>
        <v/>
      </c>
      <c r="V315" s="44" t="str">
        <f>IF(AND(E315&lt;&gt;'Povolené hodnoty'!$B$4,F315="5b"),G315-H315+J315-K315,"")</f>
        <v/>
      </c>
      <c r="W315" s="44" t="str">
        <f>IF(AND(E315&lt;&gt;'Povolené hodnoty'!$B$4,F315=6),G315+J315,"")</f>
        <v/>
      </c>
      <c r="X315" s="45" t="str">
        <f>IF(AND(E315&lt;&gt;'Povolené hodnoty'!$B$4,F315=7),G315+J315,"")</f>
        <v/>
      </c>
      <c r="Y315" s="43" t="str">
        <f>IF(AND(E315&lt;&gt;'Povolené hodnoty'!$B$4,F315=10),H315+K315,"")</f>
        <v/>
      </c>
      <c r="Z315" s="44" t="str">
        <f>IF(AND(E315&lt;&gt;'Povolené hodnoty'!$B$4,F315=11),H315+K315,"")</f>
        <v/>
      </c>
      <c r="AA315" s="44" t="str">
        <f>IF(AND(E315&lt;&gt;'Povolené hodnoty'!$B$4,F315=12),H315+K315,"")</f>
        <v/>
      </c>
      <c r="AB315" s="45" t="str">
        <f>IF(AND(E315&lt;&gt;'Povolené hodnoty'!$B$4,F315=13),H315+K315,"")</f>
        <v/>
      </c>
      <c r="AD315" s="19" t="b">
        <f t="shared" si="36"/>
        <v>0</v>
      </c>
      <c r="AE315" s="19" t="b">
        <f t="shared" si="37"/>
        <v>0</v>
      </c>
      <c r="AF315" s="19" t="b">
        <f>AND(E315&lt;&gt;'Povolené hodnoty'!$B$6,OR(SUM(G315,J315)&lt;&gt;SUM(N315:O315,R315:X315),SUM(H315,K315)&lt;&gt;SUM(P315:Q315,Y315:AB315),COUNT(G315:H315,J315:K315)&lt;&gt;COUNT(N315:AB315)))</f>
        <v>0</v>
      </c>
      <c r="AG315" s="19" t="b">
        <f>AND(E315='Povolené hodnoty'!$B$6,$AG$5)</f>
        <v>0</v>
      </c>
    </row>
    <row r="316" spans="1:33" x14ac:dyDescent="0.2">
      <c r="A316" s="81">
        <f t="shared" si="32"/>
        <v>311</v>
      </c>
      <c r="B316" s="85"/>
      <c r="C316" s="86"/>
      <c r="D316" s="75"/>
      <c r="E316" s="76"/>
      <c r="F316" s="77"/>
      <c r="G316" s="78"/>
      <c r="H316" s="79"/>
      <c r="I316" s="45">
        <f t="shared" si="33"/>
        <v>3625</v>
      </c>
      <c r="J316" s="158"/>
      <c r="K316" s="159"/>
      <c r="L316" s="160">
        <f t="shared" si="34"/>
        <v>10884</v>
      </c>
      <c r="M316" s="46">
        <f t="shared" si="35"/>
        <v>311</v>
      </c>
      <c r="N316" s="43" t="str">
        <f>IF(AND(E316='Povolené hodnoty'!$B$4,F316=2),G316+J316,"")</f>
        <v/>
      </c>
      <c r="O316" s="45" t="str">
        <f>IF(AND(E316='Povolené hodnoty'!$B$4,F316=1),G316+J316,"")</f>
        <v/>
      </c>
      <c r="P316" s="43" t="str">
        <f>IF(AND(E316='Povolené hodnoty'!$B$4,F316=10),H316+K316,"")</f>
        <v/>
      </c>
      <c r="Q316" s="45" t="str">
        <f>IF(AND(E316='Povolené hodnoty'!$B$4,F316=9),H316+K316,"")</f>
        <v/>
      </c>
      <c r="R316" s="43" t="str">
        <f>IF(AND(E316&lt;&gt;'Povolené hodnoty'!$B$4,F316=2),G316+J316,"")</f>
        <v/>
      </c>
      <c r="S316" s="44" t="str">
        <f>IF(AND(E316&lt;&gt;'Povolené hodnoty'!$B$4,F316=3),G316+J316,"")</f>
        <v/>
      </c>
      <c r="T316" s="44" t="str">
        <f>IF(AND(E316&lt;&gt;'Povolené hodnoty'!$B$4,F316=4),G316+J316,"")</f>
        <v/>
      </c>
      <c r="U316" s="44" t="str">
        <f>IF(AND(E316&lt;&gt;'Povolené hodnoty'!$B$4,F316="5a"),G316-H316+J316-K316,"")</f>
        <v/>
      </c>
      <c r="V316" s="44" t="str">
        <f>IF(AND(E316&lt;&gt;'Povolené hodnoty'!$B$4,F316="5b"),G316-H316+J316-K316,"")</f>
        <v/>
      </c>
      <c r="W316" s="44" t="str">
        <f>IF(AND(E316&lt;&gt;'Povolené hodnoty'!$B$4,F316=6),G316+J316,"")</f>
        <v/>
      </c>
      <c r="X316" s="45" t="str">
        <f>IF(AND(E316&lt;&gt;'Povolené hodnoty'!$B$4,F316=7),G316+J316,"")</f>
        <v/>
      </c>
      <c r="Y316" s="43" t="str">
        <f>IF(AND(E316&lt;&gt;'Povolené hodnoty'!$B$4,F316=10),H316+K316,"")</f>
        <v/>
      </c>
      <c r="Z316" s="44" t="str">
        <f>IF(AND(E316&lt;&gt;'Povolené hodnoty'!$B$4,F316=11),H316+K316,"")</f>
        <v/>
      </c>
      <c r="AA316" s="44" t="str">
        <f>IF(AND(E316&lt;&gt;'Povolené hodnoty'!$B$4,F316=12),H316+K316,"")</f>
        <v/>
      </c>
      <c r="AB316" s="45" t="str">
        <f>IF(AND(E316&lt;&gt;'Povolené hodnoty'!$B$4,F316=13),H316+K316,"")</f>
        <v/>
      </c>
      <c r="AD316" s="19" t="b">
        <f t="shared" si="36"/>
        <v>0</v>
      </c>
      <c r="AE316" s="19" t="b">
        <f t="shared" si="37"/>
        <v>0</v>
      </c>
      <c r="AF316" s="19" t="b">
        <f>AND(E316&lt;&gt;'Povolené hodnoty'!$B$6,OR(SUM(G316,J316)&lt;&gt;SUM(N316:O316,R316:X316),SUM(H316,K316)&lt;&gt;SUM(P316:Q316,Y316:AB316),COUNT(G316:H316,J316:K316)&lt;&gt;COUNT(N316:AB316)))</f>
        <v>0</v>
      </c>
      <c r="AG316" s="19" t="b">
        <f>AND(E316='Povolené hodnoty'!$B$6,$AG$5)</f>
        <v>0</v>
      </c>
    </row>
    <row r="317" spans="1:33" x14ac:dyDescent="0.2">
      <c r="A317" s="81">
        <f t="shared" si="32"/>
        <v>312</v>
      </c>
      <c r="B317" s="85"/>
      <c r="C317" s="86"/>
      <c r="D317" s="75"/>
      <c r="E317" s="76"/>
      <c r="F317" s="77"/>
      <c r="G317" s="78"/>
      <c r="H317" s="79"/>
      <c r="I317" s="45">
        <f t="shared" si="33"/>
        <v>3625</v>
      </c>
      <c r="J317" s="158"/>
      <c r="K317" s="159"/>
      <c r="L317" s="160">
        <f t="shared" si="34"/>
        <v>10884</v>
      </c>
      <c r="M317" s="46">
        <f t="shared" si="35"/>
        <v>312</v>
      </c>
      <c r="N317" s="43" t="str">
        <f>IF(AND(E317='Povolené hodnoty'!$B$4,F317=2),G317+J317,"")</f>
        <v/>
      </c>
      <c r="O317" s="45" t="str">
        <f>IF(AND(E317='Povolené hodnoty'!$B$4,F317=1),G317+J317,"")</f>
        <v/>
      </c>
      <c r="P317" s="43" t="str">
        <f>IF(AND(E317='Povolené hodnoty'!$B$4,F317=10),H317+K317,"")</f>
        <v/>
      </c>
      <c r="Q317" s="45" t="str">
        <f>IF(AND(E317='Povolené hodnoty'!$B$4,F317=9),H317+K317,"")</f>
        <v/>
      </c>
      <c r="R317" s="43" t="str">
        <f>IF(AND(E317&lt;&gt;'Povolené hodnoty'!$B$4,F317=2),G317+J317,"")</f>
        <v/>
      </c>
      <c r="S317" s="44" t="str">
        <f>IF(AND(E317&lt;&gt;'Povolené hodnoty'!$B$4,F317=3),G317+J317,"")</f>
        <v/>
      </c>
      <c r="T317" s="44" t="str">
        <f>IF(AND(E317&lt;&gt;'Povolené hodnoty'!$B$4,F317=4),G317+J317,"")</f>
        <v/>
      </c>
      <c r="U317" s="44" t="str">
        <f>IF(AND(E317&lt;&gt;'Povolené hodnoty'!$B$4,F317="5a"),G317-H317+J317-K317,"")</f>
        <v/>
      </c>
      <c r="V317" s="44" t="str">
        <f>IF(AND(E317&lt;&gt;'Povolené hodnoty'!$B$4,F317="5b"),G317-H317+J317-K317,"")</f>
        <v/>
      </c>
      <c r="W317" s="44" t="str">
        <f>IF(AND(E317&lt;&gt;'Povolené hodnoty'!$B$4,F317=6),G317+J317,"")</f>
        <v/>
      </c>
      <c r="X317" s="45" t="str">
        <f>IF(AND(E317&lt;&gt;'Povolené hodnoty'!$B$4,F317=7),G317+J317,"")</f>
        <v/>
      </c>
      <c r="Y317" s="43" t="str">
        <f>IF(AND(E317&lt;&gt;'Povolené hodnoty'!$B$4,F317=10),H317+K317,"")</f>
        <v/>
      </c>
      <c r="Z317" s="44" t="str">
        <f>IF(AND(E317&lt;&gt;'Povolené hodnoty'!$B$4,F317=11),H317+K317,"")</f>
        <v/>
      </c>
      <c r="AA317" s="44" t="str">
        <f>IF(AND(E317&lt;&gt;'Povolené hodnoty'!$B$4,F317=12),H317+K317,"")</f>
        <v/>
      </c>
      <c r="AB317" s="45" t="str">
        <f>IF(AND(E317&lt;&gt;'Povolené hodnoty'!$B$4,F317=13),H317+K317,"")</f>
        <v/>
      </c>
      <c r="AD317" s="19" t="b">
        <f t="shared" si="36"/>
        <v>0</v>
      </c>
      <c r="AE317" s="19" t="b">
        <f t="shared" si="37"/>
        <v>0</v>
      </c>
      <c r="AF317" s="19" t="b">
        <f>AND(E317&lt;&gt;'Povolené hodnoty'!$B$6,OR(SUM(G317,J317)&lt;&gt;SUM(N317:O317,R317:X317),SUM(H317,K317)&lt;&gt;SUM(P317:Q317,Y317:AB317),COUNT(G317:H317,J317:K317)&lt;&gt;COUNT(N317:AB317)))</f>
        <v>0</v>
      </c>
      <c r="AG317" s="19" t="b">
        <f>AND(E317='Povolené hodnoty'!$B$6,$AG$5)</f>
        <v>0</v>
      </c>
    </row>
    <row r="318" spans="1:33" x14ac:dyDescent="0.2">
      <c r="A318" s="81">
        <f t="shared" si="32"/>
        <v>313</v>
      </c>
      <c r="B318" s="85"/>
      <c r="C318" s="86"/>
      <c r="D318" s="75"/>
      <c r="E318" s="76"/>
      <c r="F318" s="77"/>
      <c r="G318" s="78"/>
      <c r="H318" s="79"/>
      <c r="I318" s="45">
        <f t="shared" si="33"/>
        <v>3625</v>
      </c>
      <c r="J318" s="158"/>
      <c r="K318" s="159"/>
      <c r="L318" s="160">
        <f t="shared" si="34"/>
        <v>10884</v>
      </c>
      <c r="M318" s="46">
        <f t="shared" si="35"/>
        <v>313</v>
      </c>
      <c r="N318" s="43" t="str">
        <f>IF(AND(E318='Povolené hodnoty'!$B$4,F318=2),G318+J318,"")</f>
        <v/>
      </c>
      <c r="O318" s="45" t="str">
        <f>IF(AND(E318='Povolené hodnoty'!$B$4,F318=1),G318+J318,"")</f>
        <v/>
      </c>
      <c r="P318" s="43" t="str">
        <f>IF(AND(E318='Povolené hodnoty'!$B$4,F318=10),H318+K318,"")</f>
        <v/>
      </c>
      <c r="Q318" s="45" t="str">
        <f>IF(AND(E318='Povolené hodnoty'!$B$4,F318=9),H318+K318,"")</f>
        <v/>
      </c>
      <c r="R318" s="43" t="str">
        <f>IF(AND(E318&lt;&gt;'Povolené hodnoty'!$B$4,F318=2),G318+J318,"")</f>
        <v/>
      </c>
      <c r="S318" s="44" t="str">
        <f>IF(AND(E318&lt;&gt;'Povolené hodnoty'!$B$4,F318=3),G318+J318,"")</f>
        <v/>
      </c>
      <c r="T318" s="44" t="str">
        <f>IF(AND(E318&lt;&gt;'Povolené hodnoty'!$B$4,F318=4),G318+J318,"")</f>
        <v/>
      </c>
      <c r="U318" s="44" t="str">
        <f>IF(AND(E318&lt;&gt;'Povolené hodnoty'!$B$4,F318="5a"),G318-H318+J318-K318,"")</f>
        <v/>
      </c>
      <c r="V318" s="44" t="str">
        <f>IF(AND(E318&lt;&gt;'Povolené hodnoty'!$B$4,F318="5b"),G318-H318+J318-K318,"")</f>
        <v/>
      </c>
      <c r="W318" s="44" t="str">
        <f>IF(AND(E318&lt;&gt;'Povolené hodnoty'!$B$4,F318=6),G318+J318,"")</f>
        <v/>
      </c>
      <c r="X318" s="45" t="str">
        <f>IF(AND(E318&lt;&gt;'Povolené hodnoty'!$B$4,F318=7),G318+J318,"")</f>
        <v/>
      </c>
      <c r="Y318" s="43" t="str">
        <f>IF(AND(E318&lt;&gt;'Povolené hodnoty'!$B$4,F318=10),H318+K318,"")</f>
        <v/>
      </c>
      <c r="Z318" s="44" t="str">
        <f>IF(AND(E318&lt;&gt;'Povolené hodnoty'!$B$4,F318=11),H318+K318,"")</f>
        <v/>
      </c>
      <c r="AA318" s="44" t="str">
        <f>IF(AND(E318&lt;&gt;'Povolené hodnoty'!$B$4,F318=12),H318+K318,"")</f>
        <v/>
      </c>
      <c r="AB318" s="45" t="str">
        <f>IF(AND(E318&lt;&gt;'Povolené hodnoty'!$B$4,F318=13),H318+K318,"")</f>
        <v/>
      </c>
      <c r="AD318" s="19" t="b">
        <f t="shared" si="36"/>
        <v>0</v>
      </c>
      <c r="AE318" s="19" t="b">
        <f t="shared" si="37"/>
        <v>0</v>
      </c>
      <c r="AF318" s="19" t="b">
        <f>AND(E318&lt;&gt;'Povolené hodnoty'!$B$6,OR(SUM(G318,J318)&lt;&gt;SUM(N318:O318,R318:X318),SUM(H318,K318)&lt;&gt;SUM(P318:Q318,Y318:AB318),COUNT(G318:H318,J318:K318)&lt;&gt;COUNT(N318:AB318)))</f>
        <v>0</v>
      </c>
      <c r="AG318" s="19" t="b">
        <f>AND(E318='Povolené hodnoty'!$B$6,$AG$5)</f>
        <v>0</v>
      </c>
    </row>
    <row r="319" spans="1:33" x14ac:dyDescent="0.2">
      <c r="A319" s="81">
        <f t="shared" si="32"/>
        <v>314</v>
      </c>
      <c r="B319" s="85"/>
      <c r="C319" s="86"/>
      <c r="D319" s="75"/>
      <c r="E319" s="76"/>
      <c r="F319" s="77"/>
      <c r="G319" s="78"/>
      <c r="H319" s="79"/>
      <c r="I319" s="45">
        <f t="shared" si="33"/>
        <v>3625</v>
      </c>
      <c r="J319" s="158"/>
      <c r="K319" s="159"/>
      <c r="L319" s="160">
        <f t="shared" si="34"/>
        <v>10884</v>
      </c>
      <c r="M319" s="46">
        <f t="shared" si="35"/>
        <v>314</v>
      </c>
      <c r="N319" s="43" t="str">
        <f>IF(AND(E319='Povolené hodnoty'!$B$4,F319=2),G319+J319,"")</f>
        <v/>
      </c>
      <c r="O319" s="45" t="str">
        <f>IF(AND(E319='Povolené hodnoty'!$B$4,F319=1),G319+J319,"")</f>
        <v/>
      </c>
      <c r="P319" s="43" t="str">
        <f>IF(AND(E319='Povolené hodnoty'!$B$4,F319=10),H319+K319,"")</f>
        <v/>
      </c>
      <c r="Q319" s="45" t="str">
        <f>IF(AND(E319='Povolené hodnoty'!$B$4,F319=9),H319+K319,"")</f>
        <v/>
      </c>
      <c r="R319" s="43" t="str">
        <f>IF(AND(E319&lt;&gt;'Povolené hodnoty'!$B$4,F319=2),G319+J319,"")</f>
        <v/>
      </c>
      <c r="S319" s="44" t="str">
        <f>IF(AND(E319&lt;&gt;'Povolené hodnoty'!$B$4,F319=3),G319+J319,"")</f>
        <v/>
      </c>
      <c r="T319" s="44" t="str">
        <f>IF(AND(E319&lt;&gt;'Povolené hodnoty'!$B$4,F319=4),G319+J319,"")</f>
        <v/>
      </c>
      <c r="U319" s="44" t="str">
        <f>IF(AND(E319&lt;&gt;'Povolené hodnoty'!$B$4,F319="5a"),G319-H319+J319-K319,"")</f>
        <v/>
      </c>
      <c r="V319" s="44" t="str">
        <f>IF(AND(E319&lt;&gt;'Povolené hodnoty'!$B$4,F319="5b"),G319-H319+J319-K319,"")</f>
        <v/>
      </c>
      <c r="W319" s="44" t="str">
        <f>IF(AND(E319&lt;&gt;'Povolené hodnoty'!$B$4,F319=6),G319+J319,"")</f>
        <v/>
      </c>
      <c r="X319" s="45" t="str">
        <f>IF(AND(E319&lt;&gt;'Povolené hodnoty'!$B$4,F319=7),G319+J319,"")</f>
        <v/>
      </c>
      <c r="Y319" s="43" t="str">
        <f>IF(AND(E319&lt;&gt;'Povolené hodnoty'!$B$4,F319=10),H319+K319,"")</f>
        <v/>
      </c>
      <c r="Z319" s="44" t="str">
        <f>IF(AND(E319&lt;&gt;'Povolené hodnoty'!$B$4,F319=11),H319+K319,"")</f>
        <v/>
      </c>
      <c r="AA319" s="44" t="str">
        <f>IF(AND(E319&lt;&gt;'Povolené hodnoty'!$B$4,F319=12),H319+K319,"")</f>
        <v/>
      </c>
      <c r="AB319" s="45" t="str">
        <f>IF(AND(E319&lt;&gt;'Povolené hodnoty'!$B$4,F319=13),H319+K319,"")</f>
        <v/>
      </c>
      <c r="AD319" s="19" t="b">
        <f t="shared" si="36"/>
        <v>0</v>
      </c>
      <c r="AE319" s="19" t="b">
        <f t="shared" si="37"/>
        <v>0</v>
      </c>
      <c r="AF319" s="19" t="b">
        <f>AND(E319&lt;&gt;'Povolené hodnoty'!$B$6,OR(SUM(G319,J319)&lt;&gt;SUM(N319:O319,R319:X319),SUM(H319,K319)&lt;&gt;SUM(P319:Q319,Y319:AB319),COUNT(G319:H319,J319:K319)&lt;&gt;COUNT(N319:AB319)))</f>
        <v>0</v>
      </c>
      <c r="AG319" s="19" t="b">
        <f>AND(E319='Povolené hodnoty'!$B$6,$AG$5)</f>
        <v>0</v>
      </c>
    </row>
    <row r="320" spans="1:33" x14ac:dyDescent="0.2">
      <c r="A320" s="81">
        <f t="shared" si="32"/>
        <v>315</v>
      </c>
      <c r="B320" s="85"/>
      <c r="C320" s="86"/>
      <c r="D320" s="75"/>
      <c r="E320" s="76"/>
      <c r="F320" s="77"/>
      <c r="G320" s="78"/>
      <c r="H320" s="79"/>
      <c r="I320" s="45">
        <f t="shared" si="33"/>
        <v>3625</v>
      </c>
      <c r="J320" s="158"/>
      <c r="K320" s="159"/>
      <c r="L320" s="160">
        <f t="shared" si="34"/>
        <v>10884</v>
      </c>
      <c r="M320" s="46">
        <f t="shared" si="35"/>
        <v>315</v>
      </c>
      <c r="N320" s="43" t="str">
        <f>IF(AND(E320='Povolené hodnoty'!$B$4,F320=2),G320+J320,"")</f>
        <v/>
      </c>
      <c r="O320" s="45" t="str">
        <f>IF(AND(E320='Povolené hodnoty'!$B$4,F320=1),G320+J320,"")</f>
        <v/>
      </c>
      <c r="P320" s="43" t="str">
        <f>IF(AND(E320='Povolené hodnoty'!$B$4,F320=10),H320+K320,"")</f>
        <v/>
      </c>
      <c r="Q320" s="45" t="str">
        <f>IF(AND(E320='Povolené hodnoty'!$B$4,F320=9),H320+K320,"")</f>
        <v/>
      </c>
      <c r="R320" s="43" t="str">
        <f>IF(AND(E320&lt;&gt;'Povolené hodnoty'!$B$4,F320=2),G320+J320,"")</f>
        <v/>
      </c>
      <c r="S320" s="44" t="str">
        <f>IF(AND(E320&lt;&gt;'Povolené hodnoty'!$B$4,F320=3),G320+J320,"")</f>
        <v/>
      </c>
      <c r="T320" s="44" t="str">
        <f>IF(AND(E320&lt;&gt;'Povolené hodnoty'!$B$4,F320=4),G320+J320,"")</f>
        <v/>
      </c>
      <c r="U320" s="44" t="str">
        <f>IF(AND(E320&lt;&gt;'Povolené hodnoty'!$B$4,F320="5a"),G320-H320+J320-K320,"")</f>
        <v/>
      </c>
      <c r="V320" s="44" t="str">
        <f>IF(AND(E320&lt;&gt;'Povolené hodnoty'!$B$4,F320="5b"),G320-H320+J320-K320,"")</f>
        <v/>
      </c>
      <c r="W320" s="44" t="str">
        <f>IF(AND(E320&lt;&gt;'Povolené hodnoty'!$B$4,F320=6),G320+J320,"")</f>
        <v/>
      </c>
      <c r="X320" s="45" t="str">
        <f>IF(AND(E320&lt;&gt;'Povolené hodnoty'!$B$4,F320=7),G320+J320,"")</f>
        <v/>
      </c>
      <c r="Y320" s="43" t="str">
        <f>IF(AND(E320&lt;&gt;'Povolené hodnoty'!$B$4,F320=10),H320+K320,"")</f>
        <v/>
      </c>
      <c r="Z320" s="44" t="str">
        <f>IF(AND(E320&lt;&gt;'Povolené hodnoty'!$B$4,F320=11),H320+K320,"")</f>
        <v/>
      </c>
      <c r="AA320" s="44" t="str">
        <f>IF(AND(E320&lt;&gt;'Povolené hodnoty'!$B$4,F320=12),H320+K320,"")</f>
        <v/>
      </c>
      <c r="AB320" s="45" t="str">
        <f>IF(AND(E320&lt;&gt;'Povolené hodnoty'!$B$4,F320=13),H320+K320,"")</f>
        <v/>
      </c>
      <c r="AD320" s="19" t="b">
        <f t="shared" si="36"/>
        <v>0</v>
      </c>
      <c r="AE320" s="19" t="b">
        <f t="shared" si="37"/>
        <v>0</v>
      </c>
      <c r="AF320" s="19" t="b">
        <f>AND(E320&lt;&gt;'Povolené hodnoty'!$B$6,OR(SUM(G320,J320)&lt;&gt;SUM(N320:O320,R320:X320),SUM(H320,K320)&lt;&gt;SUM(P320:Q320,Y320:AB320),COUNT(G320:H320,J320:K320)&lt;&gt;COUNT(N320:AB320)))</f>
        <v>0</v>
      </c>
      <c r="AG320" s="19" t="b">
        <f>AND(E320='Povolené hodnoty'!$B$6,$AG$5)</f>
        <v>0</v>
      </c>
    </row>
    <row r="321" spans="1:33" x14ac:dyDescent="0.2">
      <c r="A321" s="81">
        <f t="shared" si="32"/>
        <v>316</v>
      </c>
      <c r="B321" s="85"/>
      <c r="C321" s="86"/>
      <c r="D321" s="75"/>
      <c r="E321" s="76"/>
      <c r="F321" s="77"/>
      <c r="G321" s="78"/>
      <c r="H321" s="79"/>
      <c r="I321" s="45">
        <f t="shared" si="33"/>
        <v>3625</v>
      </c>
      <c r="J321" s="158"/>
      <c r="K321" s="159"/>
      <c r="L321" s="160">
        <f t="shared" si="34"/>
        <v>10884</v>
      </c>
      <c r="M321" s="46">
        <f t="shared" si="35"/>
        <v>316</v>
      </c>
      <c r="N321" s="43" t="str">
        <f>IF(AND(E321='Povolené hodnoty'!$B$4,F321=2),G321+J321,"")</f>
        <v/>
      </c>
      <c r="O321" s="45" t="str">
        <f>IF(AND(E321='Povolené hodnoty'!$B$4,F321=1),G321+J321,"")</f>
        <v/>
      </c>
      <c r="P321" s="43" t="str">
        <f>IF(AND(E321='Povolené hodnoty'!$B$4,F321=10),H321+K321,"")</f>
        <v/>
      </c>
      <c r="Q321" s="45" t="str">
        <f>IF(AND(E321='Povolené hodnoty'!$B$4,F321=9),H321+K321,"")</f>
        <v/>
      </c>
      <c r="R321" s="43" t="str">
        <f>IF(AND(E321&lt;&gt;'Povolené hodnoty'!$B$4,F321=2),G321+J321,"")</f>
        <v/>
      </c>
      <c r="S321" s="44" t="str">
        <f>IF(AND(E321&lt;&gt;'Povolené hodnoty'!$B$4,F321=3),G321+J321,"")</f>
        <v/>
      </c>
      <c r="T321" s="44" t="str">
        <f>IF(AND(E321&lt;&gt;'Povolené hodnoty'!$B$4,F321=4),G321+J321,"")</f>
        <v/>
      </c>
      <c r="U321" s="44" t="str">
        <f>IF(AND(E321&lt;&gt;'Povolené hodnoty'!$B$4,F321="5a"),G321-H321+J321-K321,"")</f>
        <v/>
      </c>
      <c r="V321" s="44" t="str">
        <f>IF(AND(E321&lt;&gt;'Povolené hodnoty'!$B$4,F321="5b"),G321-H321+J321-K321,"")</f>
        <v/>
      </c>
      <c r="W321" s="44" t="str">
        <f>IF(AND(E321&lt;&gt;'Povolené hodnoty'!$B$4,F321=6),G321+J321,"")</f>
        <v/>
      </c>
      <c r="X321" s="45" t="str">
        <f>IF(AND(E321&lt;&gt;'Povolené hodnoty'!$B$4,F321=7),G321+J321,"")</f>
        <v/>
      </c>
      <c r="Y321" s="43" t="str">
        <f>IF(AND(E321&lt;&gt;'Povolené hodnoty'!$B$4,F321=10),H321+K321,"")</f>
        <v/>
      </c>
      <c r="Z321" s="44" t="str">
        <f>IF(AND(E321&lt;&gt;'Povolené hodnoty'!$B$4,F321=11),H321+K321,"")</f>
        <v/>
      </c>
      <c r="AA321" s="44" t="str">
        <f>IF(AND(E321&lt;&gt;'Povolené hodnoty'!$B$4,F321=12),H321+K321,"")</f>
        <v/>
      </c>
      <c r="AB321" s="45" t="str">
        <f>IF(AND(E321&lt;&gt;'Povolené hodnoty'!$B$4,F321=13),H321+K321,"")</f>
        <v/>
      </c>
      <c r="AD321" s="19" t="b">
        <f t="shared" si="36"/>
        <v>0</v>
      </c>
      <c r="AE321" s="19" t="b">
        <f t="shared" si="37"/>
        <v>0</v>
      </c>
      <c r="AF321" s="19" t="b">
        <f>AND(E321&lt;&gt;'Povolené hodnoty'!$B$6,OR(SUM(G321,J321)&lt;&gt;SUM(N321:O321,R321:X321),SUM(H321,K321)&lt;&gt;SUM(P321:Q321,Y321:AB321),COUNT(G321:H321,J321:K321)&lt;&gt;COUNT(N321:AB321)))</f>
        <v>0</v>
      </c>
      <c r="AG321" s="19" t="b">
        <f>AND(E321='Povolené hodnoty'!$B$6,$AG$5)</f>
        <v>0</v>
      </c>
    </row>
    <row r="322" spans="1:33" x14ac:dyDescent="0.2">
      <c r="A322" s="81">
        <f t="shared" si="32"/>
        <v>317</v>
      </c>
      <c r="B322" s="85"/>
      <c r="C322" s="86"/>
      <c r="D322" s="75"/>
      <c r="E322" s="76"/>
      <c r="F322" s="77"/>
      <c r="G322" s="78"/>
      <c r="H322" s="79"/>
      <c r="I322" s="45">
        <f t="shared" si="33"/>
        <v>3625</v>
      </c>
      <c r="J322" s="158"/>
      <c r="K322" s="159"/>
      <c r="L322" s="160">
        <f t="shared" si="34"/>
        <v>10884</v>
      </c>
      <c r="M322" s="46">
        <f t="shared" si="35"/>
        <v>317</v>
      </c>
      <c r="N322" s="43" t="str">
        <f>IF(AND(E322='Povolené hodnoty'!$B$4,F322=2),G322+J322,"")</f>
        <v/>
      </c>
      <c r="O322" s="45" t="str">
        <f>IF(AND(E322='Povolené hodnoty'!$B$4,F322=1),G322+J322,"")</f>
        <v/>
      </c>
      <c r="P322" s="43" t="str">
        <f>IF(AND(E322='Povolené hodnoty'!$B$4,F322=10),H322+K322,"")</f>
        <v/>
      </c>
      <c r="Q322" s="45" t="str">
        <f>IF(AND(E322='Povolené hodnoty'!$B$4,F322=9),H322+K322,"")</f>
        <v/>
      </c>
      <c r="R322" s="43" t="str">
        <f>IF(AND(E322&lt;&gt;'Povolené hodnoty'!$B$4,F322=2),G322+J322,"")</f>
        <v/>
      </c>
      <c r="S322" s="44" t="str">
        <f>IF(AND(E322&lt;&gt;'Povolené hodnoty'!$B$4,F322=3),G322+J322,"")</f>
        <v/>
      </c>
      <c r="T322" s="44" t="str">
        <f>IF(AND(E322&lt;&gt;'Povolené hodnoty'!$B$4,F322=4),G322+J322,"")</f>
        <v/>
      </c>
      <c r="U322" s="44" t="str">
        <f>IF(AND(E322&lt;&gt;'Povolené hodnoty'!$B$4,F322="5a"),G322-H322+J322-K322,"")</f>
        <v/>
      </c>
      <c r="V322" s="44" t="str">
        <f>IF(AND(E322&lt;&gt;'Povolené hodnoty'!$B$4,F322="5b"),G322-H322+J322-K322,"")</f>
        <v/>
      </c>
      <c r="W322" s="44" t="str">
        <f>IF(AND(E322&lt;&gt;'Povolené hodnoty'!$B$4,F322=6),G322+J322,"")</f>
        <v/>
      </c>
      <c r="X322" s="45" t="str">
        <f>IF(AND(E322&lt;&gt;'Povolené hodnoty'!$B$4,F322=7),G322+J322,"")</f>
        <v/>
      </c>
      <c r="Y322" s="43" t="str">
        <f>IF(AND(E322&lt;&gt;'Povolené hodnoty'!$B$4,F322=10),H322+K322,"")</f>
        <v/>
      </c>
      <c r="Z322" s="44" t="str">
        <f>IF(AND(E322&lt;&gt;'Povolené hodnoty'!$B$4,F322=11),H322+K322,"")</f>
        <v/>
      </c>
      <c r="AA322" s="44" t="str">
        <f>IF(AND(E322&lt;&gt;'Povolené hodnoty'!$B$4,F322=12),H322+K322,"")</f>
        <v/>
      </c>
      <c r="AB322" s="45" t="str">
        <f>IF(AND(E322&lt;&gt;'Povolené hodnoty'!$B$4,F322=13),H322+K322,"")</f>
        <v/>
      </c>
      <c r="AD322" s="19" t="b">
        <f t="shared" si="36"/>
        <v>0</v>
      </c>
      <c r="AE322" s="19" t="b">
        <f t="shared" si="37"/>
        <v>0</v>
      </c>
      <c r="AF322" s="19" t="b">
        <f>AND(E322&lt;&gt;'Povolené hodnoty'!$B$6,OR(SUM(G322,J322)&lt;&gt;SUM(N322:O322,R322:X322),SUM(H322,K322)&lt;&gt;SUM(P322:Q322,Y322:AB322),COUNT(G322:H322,J322:K322)&lt;&gt;COUNT(N322:AB322)))</f>
        <v>0</v>
      </c>
      <c r="AG322" s="19" t="b">
        <f>AND(E322='Povolené hodnoty'!$B$6,$AG$5)</f>
        <v>0</v>
      </c>
    </row>
    <row r="323" spans="1:33" x14ac:dyDescent="0.2">
      <c r="A323" s="81">
        <f t="shared" si="32"/>
        <v>318</v>
      </c>
      <c r="B323" s="85"/>
      <c r="C323" s="86"/>
      <c r="D323" s="75"/>
      <c r="E323" s="76"/>
      <c r="F323" s="77"/>
      <c r="G323" s="78"/>
      <c r="H323" s="79"/>
      <c r="I323" s="45">
        <f t="shared" si="33"/>
        <v>3625</v>
      </c>
      <c r="J323" s="158"/>
      <c r="K323" s="159"/>
      <c r="L323" s="160">
        <f t="shared" si="34"/>
        <v>10884</v>
      </c>
      <c r="M323" s="46">
        <f t="shared" si="35"/>
        <v>318</v>
      </c>
      <c r="N323" s="43" t="str">
        <f>IF(AND(E323='Povolené hodnoty'!$B$4,F323=2),G323+J323,"")</f>
        <v/>
      </c>
      <c r="O323" s="45" t="str">
        <f>IF(AND(E323='Povolené hodnoty'!$B$4,F323=1),G323+J323,"")</f>
        <v/>
      </c>
      <c r="P323" s="43" t="str">
        <f>IF(AND(E323='Povolené hodnoty'!$B$4,F323=10),H323+K323,"")</f>
        <v/>
      </c>
      <c r="Q323" s="45" t="str">
        <f>IF(AND(E323='Povolené hodnoty'!$B$4,F323=9),H323+K323,"")</f>
        <v/>
      </c>
      <c r="R323" s="43" t="str">
        <f>IF(AND(E323&lt;&gt;'Povolené hodnoty'!$B$4,F323=2),G323+J323,"")</f>
        <v/>
      </c>
      <c r="S323" s="44" t="str">
        <f>IF(AND(E323&lt;&gt;'Povolené hodnoty'!$B$4,F323=3),G323+J323,"")</f>
        <v/>
      </c>
      <c r="T323" s="44" t="str">
        <f>IF(AND(E323&lt;&gt;'Povolené hodnoty'!$B$4,F323=4),G323+J323,"")</f>
        <v/>
      </c>
      <c r="U323" s="44" t="str">
        <f>IF(AND(E323&lt;&gt;'Povolené hodnoty'!$B$4,F323="5a"),G323-H323+J323-K323,"")</f>
        <v/>
      </c>
      <c r="V323" s="44" t="str">
        <f>IF(AND(E323&lt;&gt;'Povolené hodnoty'!$B$4,F323="5b"),G323-H323+J323-K323,"")</f>
        <v/>
      </c>
      <c r="W323" s="44" t="str">
        <f>IF(AND(E323&lt;&gt;'Povolené hodnoty'!$B$4,F323=6),G323+J323,"")</f>
        <v/>
      </c>
      <c r="X323" s="45" t="str">
        <f>IF(AND(E323&lt;&gt;'Povolené hodnoty'!$B$4,F323=7),G323+J323,"")</f>
        <v/>
      </c>
      <c r="Y323" s="43" t="str">
        <f>IF(AND(E323&lt;&gt;'Povolené hodnoty'!$B$4,F323=10),H323+K323,"")</f>
        <v/>
      </c>
      <c r="Z323" s="44" t="str">
        <f>IF(AND(E323&lt;&gt;'Povolené hodnoty'!$B$4,F323=11),H323+K323,"")</f>
        <v/>
      </c>
      <c r="AA323" s="44" t="str">
        <f>IF(AND(E323&lt;&gt;'Povolené hodnoty'!$B$4,F323=12),H323+K323,"")</f>
        <v/>
      </c>
      <c r="AB323" s="45" t="str">
        <f>IF(AND(E323&lt;&gt;'Povolené hodnoty'!$B$4,F323=13),H323+K323,"")</f>
        <v/>
      </c>
      <c r="AD323" s="19" t="b">
        <f t="shared" si="36"/>
        <v>0</v>
      </c>
      <c r="AE323" s="19" t="b">
        <f t="shared" si="37"/>
        <v>0</v>
      </c>
      <c r="AF323" s="19" t="b">
        <f>AND(E323&lt;&gt;'Povolené hodnoty'!$B$6,OR(SUM(G323,J323)&lt;&gt;SUM(N323:O323,R323:X323),SUM(H323,K323)&lt;&gt;SUM(P323:Q323,Y323:AB323),COUNT(G323:H323,J323:K323)&lt;&gt;COUNT(N323:AB323)))</f>
        <v>0</v>
      </c>
      <c r="AG323" s="19" t="b">
        <f>AND(E323='Povolené hodnoty'!$B$6,$AG$5)</f>
        <v>0</v>
      </c>
    </row>
    <row r="324" spans="1:33" x14ac:dyDescent="0.2">
      <c r="A324" s="81">
        <f t="shared" si="32"/>
        <v>319</v>
      </c>
      <c r="B324" s="85"/>
      <c r="C324" s="86"/>
      <c r="D324" s="75"/>
      <c r="E324" s="76"/>
      <c r="F324" s="77"/>
      <c r="G324" s="78"/>
      <c r="H324" s="79"/>
      <c r="I324" s="45">
        <f t="shared" si="33"/>
        <v>3625</v>
      </c>
      <c r="J324" s="158"/>
      <c r="K324" s="159"/>
      <c r="L324" s="160">
        <f t="shared" si="34"/>
        <v>10884</v>
      </c>
      <c r="M324" s="46">
        <f t="shared" si="35"/>
        <v>319</v>
      </c>
      <c r="N324" s="43" t="str">
        <f>IF(AND(E324='Povolené hodnoty'!$B$4,F324=2),G324+J324,"")</f>
        <v/>
      </c>
      <c r="O324" s="45" t="str">
        <f>IF(AND(E324='Povolené hodnoty'!$B$4,F324=1),G324+J324,"")</f>
        <v/>
      </c>
      <c r="P324" s="43" t="str">
        <f>IF(AND(E324='Povolené hodnoty'!$B$4,F324=10),H324+K324,"")</f>
        <v/>
      </c>
      <c r="Q324" s="45" t="str">
        <f>IF(AND(E324='Povolené hodnoty'!$B$4,F324=9),H324+K324,"")</f>
        <v/>
      </c>
      <c r="R324" s="43" t="str">
        <f>IF(AND(E324&lt;&gt;'Povolené hodnoty'!$B$4,F324=2),G324+J324,"")</f>
        <v/>
      </c>
      <c r="S324" s="44" t="str">
        <f>IF(AND(E324&lt;&gt;'Povolené hodnoty'!$B$4,F324=3),G324+J324,"")</f>
        <v/>
      </c>
      <c r="T324" s="44" t="str">
        <f>IF(AND(E324&lt;&gt;'Povolené hodnoty'!$B$4,F324=4),G324+J324,"")</f>
        <v/>
      </c>
      <c r="U324" s="44" t="str">
        <f>IF(AND(E324&lt;&gt;'Povolené hodnoty'!$B$4,F324="5a"),G324-H324+J324-K324,"")</f>
        <v/>
      </c>
      <c r="V324" s="44" t="str">
        <f>IF(AND(E324&lt;&gt;'Povolené hodnoty'!$B$4,F324="5b"),G324-H324+J324-K324,"")</f>
        <v/>
      </c>
      <c r="W324" s="44" t="str">
        <f>IF(AND(E324&lt;&gt;'Povolené hodnoty'!$B$4,F324=6),G324+J324,"")</f>
        <v/>
      </c>
      <c r="X324" s="45" t="str">
        <f>IF(AND(E324&lt;&gt;'Povolené hodnoty'!$B$4,F324=7),G324+J324,"")</f>
        <v/>
      </c>
      <c r="Y324" s="43" t="str">
        <f>IF(AND(E324&lt;&gt;'Povolené hodnoty'!$B$4,F324=10),H324+K324,"")</f>
        <v/>
      </c>
      <c r="Z324" s="44" t="str">
        <f>IF(AND(E324&lt;&gt;'Povolené hodnoty'!$B$4,F324=11),H324+K324,"")</f>
        <v/>
      </c>
      <c r="AA324" s="44" t="str">
        <f>IF(AND(E324&lt;&gt;'Povolené hodnoty'!$B$4,F324=12),H324+K324,"")</f>
        <v/>
      </c>
      <c r="AB324" s="45" t="str">
        <f>IF(AND(E324&lt;&gt;'Povolené hodnoty'!$B$4,F324=13),H324+K324,"")</f>
        <v/>
      </c>
      <c r="AD324" s="19" t="b">
        <f t="shared" si="36"/>
        <v>0</v>
      </c>
      <c r="AE324" s="19" t="b">
        <f t="shared" si="37"/>
        <v>0</v>
      </c>
      <c r="AF324" s="19" t="b">
        <f>AND(E324&lt;&gt;'Povolené hodnoty'!$B$6,OR(SUM(G324,J324)&lt;&gt;SUM(N324:O324,R324:X324),SUM(H324,K324)&lt;&gt;SUM(P324:Q324,Y324:AB324),COUNT(G324:H324,J324:K324)&lt;&gt;COUNT(N324:AB324)))</f>
        <v>0</v>
      </c>
      <c r="AG324" s="19" t="b">
        <f>AND(E324='Povolené hodnoty'!$B$6,$AG$5)</f>
        <v>0</v>
      </c>
    </row>
    <row r="325" spans="1:33" x14ac:dyDescent="0.2">
      <c r="A325" s="81">
        <f t="shared" si="32"/>
        <v>320</v>
      </c>
      <c r="B325" s="85"/>
      <c r="C325" s="86"/>
      <c r="D325" s="75"/>
      <c r="E325" s="76"/>
      <c r="F325" s="77"/>
      <c r="G325" s="78"/>
      <c r="H325" s="79"/>
      <c r="I325" s="45">
        <f t="shared" si="33"/>
        <v>3625</v>
      </c>
      <c r="J325" s="158"/>
      <c r="K325" s="159"/>
      <c r="L325" s="160">
        <f t="shared" si="34"/>
        <v>10884</v>
      </c>
      <c r="M325" s="46">
        <f t="shared" si="35"/>
        <v>320</v>
      </c>
      <c r="N325" s="43" t="str">
        <f>IF(AND(E325='Povolené hodnoty'!$B$4,F325=2),G325+J325,"")</f>
        <v/>
      </c>
      <c r="O325" s="45" t="str">
        <f>IF(AND(E325='Povolené hodnoty'!$B$4,F325=1),G325+J325,"")</f>
        <v/>
      </c>
      <c r="P325" s="43" t="str">
        <f>IF(AND(E325='Povolené hodnoty'!$B$4,F325=10),H325+K325,"")</f>
        <v/>
      </c>
      <c r="Q325" s="45" t="str">
        <f>IF(AND(E325='Povolené hodnoty'!$B$4,F325=9),H325+K325,"")</f>
        <v/>
      </c>
      <c r="R325" s="43" t="str">
        <f>IF(AND(E325&lt;&gt;'Povolené hodnoty'!$B$4,F325=2),G325+J325,"")</f>
        <v/>
      </c>
      <c r="S325" s="44" t="str">
        <f>IF(AND(E325&lt;&gt;'Povolené hodnoty'!$B$4,F325=3),G325+J325,"")</f>
        <v/>
      </c>
      <c r="T325" s="44" t="str">
        <f>IF(AND(E325&lt;&gt;'Povolené hodnoty'!$B$4,F325=4),G325+J325,"")</f>
        <v/>
      </c>
      <c r="U325" s="44" t="str">
        <f>IF(AND(E325&lt;&gt;'Povolené hodnoty'!$B$4,F325="5a"),G325-H325+J325-K325,"")</f>
        <v/>
      </c>
      <c r="V325" s="44" t="str">
        <f>IF(AND(E325&lt;&gt;'Povolené hodnoty'!$B$4,F325="5b"),G325-H325+J325-K325,"")</f>
        <v/>
      </c>
      <c r="W325" s="44" t="str">
        <f>IF(AND(E325&lt;&gt;'Povolené hodnoty'!$B$4,F325=6),G325+J325,"")</f>
        <v/>
      </c>
      <c r="X325" s="45" t="str">
        <f>IF(AND(E325&lt;&gt;'Povolené hodnoty'!$B$4,F325=7),G325+J325,"")</f>
        <v/>
      </c>
      <c r="Y325" s="43" t="str">
        <f>IF(AND(E325&lt;&gt;'Povolené hodnoty'!$B$4,F325=10),H325+K325,"")</f>
        <v/>
      </c>
      <c r="Z325" s="44" t="str">
        <f>IF(AND(E325&lt;&gt;'Povolené hodnoty'!$B$4,F325=11),H325+K325,"")</f>
        <v/>
      </c>
      <c r="AA325" s="44" t="str">
        <f>IF(AND(E325&lt;&gt;'Povolené hodnoty'!$B$4,F325=12),H325+K325,"")</f>
        <v/>
      </c>
      <c r="AB325" s="45" t="str">
        <f>IF(AND(E325&lt;&gt;'Povolené hodnoty'!$B$4,F325=13),H325+K325,"")</f>
        <v/>
      </c>
      <c r="AD325" s="19" t="b">
        <f t="shared" si="36"/>
        <v>0</v>
      </c>
      <c r="AE325" s="19" t="b">
        <f t="shared" si="37"/>
        <v>0</v>
      </c>
      <c r="AF325" s="19" t="b">
        <f>AND(E325&lt;&gt;'Povolené hodnoty'!$B$6,OR(SUM(G325,J325)&lt;&gt;SUM(N325:O325,R325:X325),SUM(H325,K325)&lt;&gt;SUM(P325:Q325,Y325:AB325),COUNT(G325:H325,J325:K325)&lt;&gt;COUNT(N325:AB325)))</f>
        <v>0</v>
      </c>
      <c r="AG325" s="19" t="b">
        <f>AND(E325='Povolené hodnoty'!$B$6,$AG$5)</f>
        <v>0</v>
      </c>
    </row>
    <row r="326" spans="1:33" x14ac:dyDescent="0.2">
      <c r="A326" s="81">
        <f t="shared" si="32"/>
        <v>321</v>
      </c>
      <c r="B326" s="85"/>
      <c r="C326" s="86"/>
      <c r="D326" s="75"/>
      <c r="E326" s="76"/>
      <c r="F326" s="77"/>
      <c r="G326" s="78"/>
      <c r="H326" s="79"/>
      <c r="I326" s="45">
        <f t="shared" si="33"/>
        <v>3625</v>
      </c>
      <c r="J326" s="158"/>
      <c r="K326" s="159"/>
      <c r="L326" s="160">
        <f t="shared" si="34"/>
        <v>10884</v>
      </c>
      <c r="M326" s="46">
        <f t="shared" si="35"/>
        <v>321</v>
      </c>
      <c r="N326" s="43" t="str">
        <f>IF(AND(E326='Povolené hodnoty'!$B$4,F326=2),G326+J326,"")</f>
        <v/>
      </c>
      <c r="O326" s="45" t="str">
        <f>IF(AND(E326='Povolené hodnoty'!$B$4,F326=1),G326+J326,"")</f>
        <v/>
      </c>
      <c r="P326" s="43" t="str">
        <f>IF(AND(E326='Povolené hodnoty'!$B$4,F326=10),H326+K326,"")</f>
        <v/>
      </c>
      <c r="Q326" s="45" t="str">
        <f>IF(AND(E326='Povolené hodnoty'!$B$4,F326=9),H326+K326,"")</f>
        <v/>
      </c>
      <c r="R326" s="43" t="str">
        <f>IF(AND(E326&lt;&gt;'Povolené hodnoty'!$B$4,F326=2),G326+J326,"")</f>
        <v/>
      </c>
      <c r="S326" s="44" t="str">
        <f>IF(AND(E326&lt;&gt;'Povolené hodnoty'!$B$4,F326=3),G326+J326,"")</f>
        <v/>
      </c>
      <c r="T326" s="44" t="str">
        <f>IF(AND(E326&lt;&gt;'Povolené hodnoty'!$B$4,F326=4),G326+J326,"")</f>
        <v/>
      </c>
      <c r="U326" s="44" t="str">
        <f>IF(AND(E326&lt;&gt;'Povolené hodnoty'!$B$4,F326="5a"),G326-H326+J326-K326,"")</f>
        <v/>
      </c>
      <c r="V326" s="44" t="str">
        <f>IF(AND(E326&lt;&gt;'Povolené hodnoty'!$B$4,F326="5b"),G326-H326+J326-K326,"")</f>
        <v/>
      </c>
      <c r="W326" s="44" t="str">
        <f>IF(AND(E326&lt;&gt;'Povolené hodnoty'!$B$4,F326=6),G326+J326,"")</f>
        <v/>
      </c>
      <c r="X326" s="45" t="str">
        <f>IF(AND(E326&lt;&gt;'Povolené hodnoty'!$B$4,F326=7),G326+J326,"")</f>
        <v/>
      </c>
      <c r="Y326" s="43" t="str">
        <f>IF(AND(E326&lt;&gt;'Povolené hodnoty'!$B$4,F326=10),H326+K326,"")</f>
        <v/>
      </c>
      <c r="Z326" s="44" t="str">
        <f>IF(AND(E326&lt;&gt;'Povolené hodnoty'!$B$4,F326=11),H326+K326,"")</f>
        <v/>
      </c>
      <c r="AA326" s="44" t="str">
        <f>IF(AND(E326&lt;&gt;'Povolené hodnoty'!$B$4,F326=12),H326+K326,"")</f>
        <v/>
      </c>
      <c r="AB326" s="45" t="str">
        <f>IF(AND(E326&lt;&gt;'Povolené hodnoty'!$B$4,F326=13),H326+K326,"")</f>
        <v/>
      </c>
      <c r="AD326" s="19" t="b">
        <f t="shared" si="36"/>
        <v>0</v>
      </c>
      <c r="AE326" s="19" t="b">
        <f t="shared" si="37"/>
        <v>0</v>
      </c>
      <c r="AF326" s="19" t="b">
        <f>AND(E326&lt;&gt;'Povolené hodnoty'!$B$6,OR(SUM(G326,J326)&lt;&gt;SUM(N326:O326,R326:X326),SUM(H326,K326)&lt;&gt;SUM(P326:Q326,Y326:AB326),COUNT(G326:H326,J326:K326)&lt;&gt;COUNT(N326:AB326)))</f>
        <v>0</v>
      </c>
      <c r="AG326" s="19" t="b">
        <f>AND(E326='Povolené hodnoty'!$B$6,$AG$5)</f>
        <v>0</v>
      </c>
    </row>
    <row r="327" spans="1:33" x14ac:dyDescent="0.2">
      <c r="A327" s="81">
        <f t="shared" ref="A327:A390" si="38">A326+1</f>
        <v>322</v>
      </c>
      <c r="B327" s="85"/>
      <c r="C327" s="86"/>
      <c r="D327" s="75"/>
      <c r="E327" s="76"/>
      <c r="F327" s="77"/>
      <c r="G327" s="78"/>
      <c r="H327" s="79"/>
      <c r="I327" s="45">
        <f t="shared" si="33"/>
        <v>3625</v>
      </c>
      <c r="J327" s="158"/>
      <c r="K327" s="159"/>
      <c r="L327" s="160">
        <f t="shared" si="34"/>
        <v>10884</v>
      </c>
      <c r="M327" s="46">
        <f t="shared" si="35"/>
        <v>322</v>
      </c>
      <c r="N327" s="43" t="str">
        <f>IF(AND(E327='Povolené hodnoty'!$B$4,F327=2),G327+J327,"")</f>
        <v/>
      </c>
      <c r="O327" s="45" t="str">
        <f>IF(AND(E327='Povolené hodnoty'!$B$4,F327=1),G327+J327,"")</f>
        <v/>
      </c>
      <c r="P327" s="43" t="str">
        <f>IF(AND(E327='Povolené hodnoty'!$B$4,F327=10),H327+K327,"")</f>
        <v/>
      </c>
      <c r="Q327" s="45" t="str">
        <f>IF(AND(E327='Povolené hodnoty'!$B$4,F327=9),H327+K327,"")</f>
        <v/>
      </c>
      <c r="R327" s="43" t="str">
        <f>IF(AND(E327&lt;&gt;'Povolené hodnoty'!$B$4,F327=2),G327+J327,"")</f>
        <v/>
      </c>
      <c r="S327" s="44" t="str">
        <f>IF(AND(E327&lt;&gt;'Povolené hodnoty'!$B$4,F327=3),G327+J327,"")</f>
        <v/>
      </c>
      <c r="T327" s="44" t="str">
        <f>IF(AND(E327&lt;&gt;'Povolené hodnoty'!$B$4,F327=4),G327+J327,"")</f>
        <v/>
      </c>
      <c r="U327" s="44" t="str">
        <f>IF(AND(E327&lt;&gt;'Povolené hodnoty'!$B$4,F327="5a"),G327-H327+J327-K327,"")</f>
        <v/>
      </c>
      <c r="V327" s="44" t="str">
        <f>IF(AND(E327&lt;&gt;'Povolené hodnoty'!$B$4,F327="5b"),G327-H327+J327-K327,"")</f>
        <v/>
      </c>
      <c r="W327" s="44" t="str">
        <f>IF(AND(E327&lt;&gt;'Povolené hodnoty'!$B$4,F327=6),G327+J327,"")</f>
        <v/>
      </c>
      <c r="X327" s="45" t="str">
        <f>IF(AND(E327&lt;&gt;'Povolené hodnoty'!$B$4,F327=7),G327+J327,"")</f>
        <v/>
      </c>
      <c r="Y327" s="43" t="str">
        <f>IF(AND(E327&lt;&gt;'Povolené hodnoty'!$B$4,F327=10),H327+K327,"")</f>
        <v/>
      </c>
      <c r="Z327" s="44" t="str">
        <f>IF(AND(E327&lt;&gt;'Povolené hodnoty'!$B$4,F327=11),H327+K327,"")</f>
        <v/>
      </c>
      <c r="AA327" s="44" t="str">
        <f>IF(AND(E327&lt;&gt;'Povolené hodnoty'!$B$4,F327=12),H327+K327,"")</f>
        <v/>
      </c>
      <c r="AB327" s="45" t="str">
        <f>IF(AND(E327&lt;&gt;'Povolené hodnoty'!$B$4,F327=13),H327+K327,"")</f>
        <v/>
      </c>
      <c r="AD327" s="19" t="b">
        <f t="shared" si="36"/>
        <v>0</v>
      </c>
      <c r="AE327" s="19" t="b">
        <f t="shared" si="37"/>
        <v>0</v>
      </c>
      <c r="AF327" s="19" t="b">
        <f>AND(E327&lt;&gt;'Povolené hodnoty'!$B$6,OR(SUM(G327,J327)&lt;&gt;SUM(N327:O327,R327:X327),SUM(H327,K327)&lt;&gt;SUM(P327:Q327,Y327:AB327),COUNT(G327:H327,J327:K327)&lt;&gt;COUNT(N327:AB327)))</f>
        <v>0</v>
      </c>
      <c r="AG327" s="19" t="b">
        <f>AND(E327='Povolené hodnoty'!$B$6,$AG$5)</f>
        <v>0</v>
      </c>
    </row>
    <row r="328" spans="1:33" x14ac:dyDescent="0.2">
      <c r="A328" s="81">
        <f t="shared" si="38"/>
        <v>323</v>
      </c>
      <c r="B328" s="85"/>
      <c r="C328" s="86"/>
      <c r="D328" s="75"/>
      <c r="E328" s="76"/>
      <c r="F328" s="77"/>
      <c r="G328" s="78"/>
      <c r="H328" s="79"/>
      <c r="I328" s="45">
        <f t="shared" si="33"/>
        <v>3625</v>
      </c>
      <c r="J328" s="158"/>
      <c r="K328" s="159"/>
      <c r="L328" s="160">
        <f t="shared" si="34"/>
        <v>10884</v>
      </c>
      <c r="M328" s="46">
        <f t="shared" si="35"/>
        <v>323</v>
      </c>
      <c r="N328" s="43" t="str">
        <f>IF(AND(E328='Povolené hodnoty'!$B$4,F328=2),G328+J328,"")</f>
        <v/>
      </c>
      <c r="O328" s="45" t="str">
        <f>IF(AND(E328='Povolené hodnoty'!$B$4,F328=1),G328+J328,"")</f>
        <v/>
      </c>
      <c r="P328" s="43" t="str">
        <f>IF(AND(E328='Povolené hodnoty'!$B$4,F328=10),H328+K328,"")</f>
        <v/>
      </c>
      <c r="Q328" s="45" t="str">
        <f>IF(AND(E328='Povolené hodnoty'!$B$4,F328=9),H328+K328,"")</f>
        <v/>
      </c>
      <c r="R328" s="43" t="str">
        <f>IF(AND(E328&lt;&gt;'Povolené hodnoty'!$B$4,F328=2),G328+J328,"")</f>
        <v/>
      </c>
      <c r="S328" s="44" t="str">
        <f>IF(AND(E328&lt;&gt;'Povolené hodnoty'!$B$4,F328=3),G328+J328,"")</f>
        <v/>
      </c>
      <c r="T328" s="44" t="str">
        <f>IF(AND(E328&lt;&gt;'Povolené hodnoty'!$B$4,F328=4),G328+J328,"")</f>
        <v/>
      </c>
      <c r="U328" s="44" t="str">
        <f>IF(AND(E328&lt;&gt;'Povolené hodnoty'!$B$4,F328="5a"),G328-H328+J328-K328,"")</f>
        <v/>
      </c>
      <c r="V328" s="44" t="str">
        <f>IF(AND(E328&lt;&gt;'Povolené hodnoty'!$B$4,F328="5b"),G328-H328+J328-K328,"")</f>
        <v/>
      </c>
      <c r="W328" s="44" t="str">
        <f>IF(AND(E328&lt;&gt;'Povolené hodnoty'!$B$4,F328=6),G328+J328,"")</f>
        <v/>
      </c>
      <c r="X328" s="45" t="str">
        <f>IF(AND(E328&lt;&gt;'Povolené hodnoty'!$B$4,F328=7),G328+J328,"")</f>
        <v/>
      </c>
      <c r="Y328" s="43" t="str">
        <f>IF(AND(E328&lt;&gt;'Povolené hodnoty'!$B$4,F328=10),H328+K328,"")</f>
        <v/>
      </c>
      <c r="Z328" s="44" t="str">
        <f>IF(AND(E328&lt;&gt;'Povolené hodnoty'!$B$4,F328=11),H328+K328,"")</f>
        <v/>
      </c>
      <c r="AA328" s="44" t="str">
        <f>IF(AND(E328&lt;&gt;'Povolené hodnoty'!$B$4,F328=12),H328+K328,"")</f>
        <v/>
      </c>
      <c r="AB328" s="45" t="str">
        <f>IF(AND(E328&lt;&gt;'Povolené hodnoty'!$B$4,F328=13),H328+K328,"")</f>
        <v/>
      </c>
      <c r="AD328" s="19" t="b">
        <f t="shared" si="36"/>
        <v>0</v>
      </c>
      <c r="AE328" s="19" t="b">
        <f t="shared" si="37"/>
        <v>0</v>
      </c>
      <c r="AF328" s="19" t="b">
        <f>AND(E328&lt;&gt;'Povolené hodnoty'!$B$6,OR(SUM(G328,J328)&lt;&gt;SUM(N328:O328,R328:X328),SUM(H328,K328)&lt;&gt;SUM(P328:Q328,Y328:AB328),COUNT(G328:H328,J328:K328)&lt;&gt;COUNT(N328:AB328)))</f>
        <v>0</v>
      </c>
      <c r="AG328" s="19" t="b">
        <f>AND(E328='Povolené hodnoty'!$B$6,$AG$5)</f>
        <v>0</v>
      </c>
    </row>
    <row r="329" spans="1:33" x14ac:dyDescent="0.2">
      <c r="A329" s="81">
        <f t="shared" si="38"/>
        <v>324</v>
      </c>
      <c r="B329" s="85"/>
      <c r="C329" s="86"/>
      <c r="D329" s="75"/>
      <c r="E329" s="76"/>
      <c r="F329" s="77"/>
      <c r="G329" s="78"/>
      <c r="H329" s="79"/>
      <c r="I329" s="45">
        <f t="shared" si="33"/>
        <v>3625</v>
      </c>
      <c r="J329" s="158"/>
      <c r="K329" s="159"/>
      <c r="L329" s="160">
        <f t="shared" si="34"/>
        <v>10884</v>
      </c>
      <c r="M329" s="46">
        <f t="shared" si="35"/>
        <v>324</v>
      </c>
      <c r="N329" s="43" t="str">
        <f>IF(AND(E329='Povolené hodnoty'!$B$4,F329=2),G329+J329,"")</f>
        <v/>
      </c>
      <c r="O329" s="45" t="str">
        <f>IF(AND(E329='Povolené hodnoty'!$B$4,F329=1),G329+J329,"")</f>
        <v/>
      </c>
      <c r="P329" s="43" t="str">
        <f>IF(AND(E329='Povolené hodnoty'!$B$4,F329=10),H329+K329,"")</f>
        <v/>
      </c>
      <c r="Q329" s="45" t="str">
        <f>IF(AND(E329='Povolené hodnoty'!$B$4,F329=9),H329+K329,"")</f>
        <v/>
      </c>
      <c r="R329" s="43" t="str">
        <f>IF(AND(E329&lt;&gt;'Povolené hodnoty'!$B$4,F329=2),G329+J329,"")</f>
        <v/>
      </c>
      <c r="S329" s="44" t="str">
        <f>IF(AND(E329&lt;&gt;'Povolené hodnoty'!$B$4,F329=3),G329+J329,"")</f>
        <v/>
      </c>
      <c r="T329" s="44" t="str">
        <f>IF(AND(E329&lt;&gt;'Povolené hodnoty'!$B$4,F329=4),G329+J329,"")</f>
        <v/>
      </c>
      <c r="U329" s="44" t="str">
        <f>IF(AND(E329&lt;&gt;'Povolené hodnoty'!$B$4,F329="5a"),G329-H329+J329-K329,"")</f>
        <v/>
      </c>
      <c r="V329" s="44" t="str">
        <f>IF(AND(E329&lt;&gt;'Povolené hodnoty'!$B$4,F329="5b"),G329-H329+J329-K329,"")</f>
        <v/>
      </c>
      <c r="W329" s="44" t="str">
        <f>IF(AND(E329&lt;&gt;'Povolené hodnoty'!$B$4,F329=6),G329+J329,"")</f>
        <v/>
      </c>
      <c r="X329" s="45" t="str">
        <f>IF(AND(E329&lt;&gt;'Povolené hodnoty'!$B$4,F329=7),G329+J329,"")</f>
        <v/>
      </c>
      <c r="Y329" s="43" t="str">
        <f>IF(AND(E329&lt;&gt;'Povolené hodnoty'!$B$4,F329=10),H329+K329,"")</f>
        <v/>
      </c>
      <c r="Z329" s="44" t="str">
        <f>IF(AND(E329&lt;&gt;'Povolené hodnoty'!$B$4,F329=11),H329+K329,"")</f>
        <v/>
      </c>
      <c r="AA329" s="44" t="str">
        <f>IF(AND(E329&lt;&gt;'Povolené hodnoty'!$B$4,F329=12),H329+K329,"")</f>
        <v/>
      </c>
      <c r="AB329" s="45" t="str">
        <f>IF(AND(E329&lt;&gt;'Povolené hodnoty'!$B$4,F329=13),H329+K329,"")</f>
        <v/>
      </c>
      <c r="AD329" s="19" t="b">
        <f t="shared" si="36"/>
        <v>0</v>
      </c>
      <c r="AE329" s="19" t="b">
        <f t="shared" si="37"/>
        <v>0</v>
      </c>
      <c r="AF329" s="19" t="b">
        <f>AND(E329&lt;&gt;'Povolené hodnoty'!$B$6,OR(SUM(G329,J329)&lt;&gt;SUM(N329:O329,R329:X329),SUM(H329,K329)&lt;&gt;SUM(P329:Q329,Y329:AB329),COUNT(G329:H329,J329:K329)&lt;&gt;COUNT(N329:AB329)))</f>
        <v>0</v>
      </c>
      <c r="AG329" s="19" t="b">
        <f>AND(E329='Povolené hodnoty'!$B$6,$AG$5)</f>
        <v>0</v>
      </c>
    </row>
    <row r="330" spans="1:33" x14ac:dyDescent="0.2">
      <c r="A330" s="81">
        <f t="shared" si="38"/>
        <v>325</v>
      </c>
      <c r="B330" s="85"/>
      <c r="C330" s="86"/>
      <c r="D330" s="75"/>
      <c r="E330" s="76"/>
      <c r="F330" s="77"/>
      <c r="G330" s="78"/>
      <c r="H330" s="79"/>
      <c r="I330" s="45">
        <f t="shared" si="33"/>
        <v>3625</v>
      </c>
      <c r="J330" s="158"/>
      <c r="K330" s="159"/>
      <c r="L330" s="160">
        <f t="shared" si="34"/>
        <v>10884</v>
      </c>
      <c r="M330" s="46">
        <f t="shared" si="35"/>
        <v>325</v>
      </c>
      <c r="N330" s="43" t="str">
        <f>IF(AND(E330='Povolené hodnoty'!$B$4,F330=2),G330+J330,"")</f>
        <v/>
      </c>
      <c r="O330" s="45" t="str">
        <f>IF(AND(E330='Povolené hodnoty'!$B$4,F330=1),G330+J330,"")</f>
        <v/>
      </c>
      <c r="P330" s="43" t="str">
        <f>IF(AND(E330='Povolené hodnoty'!$B$4,F330=10),H330+K330,"")</f>
        <v/>
      </c>
      <c r="Q330" s="45" t="str">
        <f>IF(AND(E330='Povolené hodnoty'!$B$4,F330=9),H330+K330,"")</f>
        <v/>
      </c>
      <c r="R330" s="43" t="str">
        <f>IF(AND(E330&lt;&gt;'Povolené hodnoty'!$B$4,F330=2),G330+J330,"")</f>
        <v/>
      </c>
      <c r="S330" s="44" t="str">
        <f>IF(AND(E330&lt;&gt;'Povolené hodnoty'!$B$4,F330=3),G330+J330,"")</f>
        <v/>
      </c>
      <c r="T330" s="44" t="str">
        <f>IF(AND(E330&lt;&gt;'Povolené hodnoty'!$B$4,F330=4),G330+J330,"")</f>
        <v/>
      </c>
      <c r="U330" s="44" t="str">
        <f>IF(AND(E330&lt;&gt;'Povolené hodnoty'!$B$4,F330="5a"),G330-H330+J330-K330,"")</f>
        <v/>
      </c>
      <c r="V330" s="44" t="str">
        <f>IF(AND(E330&lt;&gt;'Povolené hodnoty'!$B$4,F330="5b"),G330-H330+J330-K330,"")</f>
        <v/>
      </c>
      <c r="W330" s="44" t="str">
        <f>IF(AND(E330&lt;&gt;'Povolené hodnoty'!$B$4,F330=6),G330+J330,"")</f>
        <v/>
      </c>
      <c r="X330" s="45" t="str">
        <f>IF(AND(E330&lt;&gt;'Povolené hodnoty'!$B$4,F330=7),G330+J330,"")</f>
        <v/>
      </c>
      <c r="Y330" s="43" t="str">
        <f>IF(AND(E330&lt;&gt;'Povolené hodnoty'!$B$4,F330=10),H330+K330,"")</f>
        <v/>
      </c>
      <c r="Z330" s="44" t="str">
        <f>IF(AND(E330&lt;&gt;'Povolené hodnoty'!$B$4,F330=11),H330+K330,"")</f>
        <v/>
      </c>
      <c r="AA330" s="44" t="str">
        <f>IF(AND(E330&lt;&gt;'Povolené hodnoty'!$B$4,F330=12),H330+K330,"")</f>
        <v/>
      </c>
      <c r="AB330" s="45" t="str">
        <f>IF(AND(E330&lt;&gt;'Povolené hodnoty'!$B$4,F330=13),H330+K330,"")</f>
        <v/>
      </c>
      <c r="AD330" s="19" t="b">
        <f t="shared" si="36"/>
        <v>0</v>
      </c>
      <c r="AE330" s="19" t="b">
        <f t="shared" si="37"/>
        <v>0</v>
      </c>
      <c r="AF330" s="19" t="b">
        <f>AND(E330&lt;&gt;'Povolené hodnoty'!$B$6,OR(SUM(G330,J330)&lt;&gt;SUM(N330:O330,R330:X330),SUM(H330,K330)&lt;&gt;SUM(P330:Q330,Y330:AB330),COUNT(G330:H330,J330:K330)&lt;&gt;COUNT(N330:AB330)))</f>
        <v>0</v>
      </c>
      <c r="AG330" s="19" t="b">
        <f>AND(E330='Povolené hodnoty'!$B$6,$AG$5)</f>
        <v>0</v>
      </c>
    </row>
    <row r="331" spans="1:33" x14ac:dyDescent="0.2">
      <c r="A331" s="81">
        <f t="shared" si="38"/>
        <v>326</v>
      </c>
      <c r="B331" s="85"/>
      <c r="C331" s="86"/>
      <c r="D331" s="75"/>
      <c r="E331" s="76"/>
      <c r="F331" s="77"/>
      <c r="G331" s="78"/>
      <c r="H331" s="79"/>
      <c r="I331" s="45">
        <f t="shared" si="33"/>
        <v>3625</v>
      </c>
      <c r="J331" s="158"/>
      <c r="K331" s="159"/>
      <c r="L331" s="160">
        <f t="shared" si="34"/>
        <v>10884</v>
      </c>
      <c r="M331" s="46">
        <f t="shared" si="35"/>
        <v>326</v>
      </c>
      <c r="N331" s="43" t="str">
        <f>IF(AND(E331='Povolené hodnoty'!$B$4,F331=2),G331+J331,"")</f>
        <v/>
      </c>
      <c r="O331" s="45" t="str">
        <f>IF(AND(E331='Povolené hodnoty'!$B$4,F331=1),G331+J331,"")</f>
        <v/>
      </c>
      <c r="P331" s="43" t="str">
        <f>IF(AND(E331='Povolené hodnoty'!$B$4,F331=10),H331+K331,"")</f>
        <v/>
      </c>
      <c r="Q331" s="45" t="str">
        <f>IF(AND(E331='Povolené hodnoty'!$B$4,F331=9),H331+K331,"")</f>
        <v/>
      </c>
      <c r="R331" s="43" t="str">
        <f>IF(AND(E331&lt;&gt;'Povolené hodnoty'!$B$4,F331=2),G331+J331,"")</f>
        <v/>
      </c>
      <c r="S331" s="44" t="str">
        <f>IF(AND(E331&lt;&gt;'Povolené hodnoty'!$B$4,F331=3),G331+J331,"")</f>
        <v/>
      </c>
      <c r="T331" s="44" t="str">
        <f>IF(AND(E331&lt;&gt;'Povolené hodnoty'!$B$4,F331=4),G331+J331,"")</f>
        <v/>
      </c>
      <c r="U331" s="44" t="str">
        <f>IF(AND(E331&lt;&gt;'Povolené hodnoty'!$B$4,F331="5a"),G331-H331+J331-K331,"")</f>
        <v/>
      </c>
      <c r="V331" s="44" t="str">
        <f>IF(AND(E331&lt;&gt;'Povolené hodnoty'!$B$4,F331="5b"),G331-H331+J331-K331,"")</f>
        <v/>
      </c>
      <c r="W331" s="44" t="str">
        <f>IF(AND(E331&lt;&gt;'Povolené hodnoty'!$B$4,F331=6),G331+J331,"")</f>
        <v/>
      </c>
      <c r="X331" s="45" t="str">
        <f>IF(AND(E331&lt;&gt;'Povolené hodnoty'!$B$4,F331=7),G331+J331,"")</f>
        <v/>
      </c>
      <c r="Y331" s="43" t="str">
        <f>IF(AND(E331&lt;&gt;'Povolené hodnoty'!$B$4,F331=10),H331+K331,"")</f>
        <v/>
      </c>
      <c r="Z331" s="44" t="str">
        <f>IF(AND(E331&lt;&gt;'Povolené hodnoty'!$B$4,F331=11),H331+K331,"")</f>
        <v/>
      </c>
      <c r="AA331" s="44" t="str">
        <f>IF(AND(E331&lt;&gt;'Povolené hodnoty'!$B$4,F331=12),H331+K331,"")</f>
        <v/>
      </c>
      <c r="AB331" s="45" t="str">
        <f>IF(AND(E331&lt;&gt;'Povolené hodnoty'!$B$4,F331=13),H331+K331,"")</f>
        <v/>
      </c>
      <c r="AD331" s="19" t="b">
        <f t="shared" si="36"/>
        <v>0</v>
      </c>
      <c r="AE331" s="19" t="b">
        <f t="shared" si="37"/>
        <v>0</v>
      </c>
      <c r="AF331" s="19" t="b">
        <f>AND(E331&lt;&gt;'Povolené hodnoty'!$B$6,OR(SUM(G331,J331)&lt;&gt;SUM(N331:O331,R331:X331),SUM(H331,K331)&lt;&gt;SUM(P331:Q331,Y331:AB331),COUNT(G331:H331,J331:K331)&lt;&gt;COUNT(N331:AB331)))</f>
        <v>0</v>
      </c>
      <c r="AG331" s="19" t="b">
        <f>AND(E331='Povolené hodnoty'!$B$6,$AG$5)</f>
        <v>0</v>
      </c>
    </row>
    <row r="332" spans="1:33" x14ac:dyDescent="0.2">
      <c r="A332" s="81">
        <f t="shared" si="38"/>
        <v>327</v>
      </c>
      <c r="B332" s="85"/>
      <c r="C332" s="86"/>
      <c r="D332" s="75"/>
      <c r="E332" s="76"/>
      <c r="F332" s="77"/>
      <c r="G332" s="78"/>
      <c r="H332" s="79"/>
      <c r="I332" s="45">
        <f t="shared" si="33"/>
        <v>3625</v>
      </c>
      <c r="J332" s="158"/>
      <c r="K332" s="159"/>
      <c r="L332" s="160">
        <f t="shared" si="34"/>
        <v>10884</v>
      </c>
      <c r="M332" s="46">
        <f t="shared" si="35"/>
        <v>327</v>
      </c>
      <c r="N332" s="43" t="str">
        <f>IF(AND(E332='Povolené hodnoty'!$B$4,F332=2),G332+J332,"")</f>
        <v/>
      </c>
      <c r="O332" s="45" t="str">
        <f>IF(AND(E332='Povolené hodnoty'!$B$4,F332=1),G332+J332,"")</f>
        <v/>
      </c>
      <c r="P332" s="43" t="str">
        <f>IF(AND(E332='Povolené hodnoty'!$B$4,F332=10),H332+K332,"")</f>
        <v/>
      </c>
      <c r="Q332" s="45" t="str">
        <f>IF(AND(E332='Povolené hodnoty'!$B$4,F332=9),H332+K332,"")</f>
        <v/>
      </c>
      <c r="R332" s="43" t="str">
        <f>IF(AND(E332&lt;&gt;'Povolené hodnoty'!$B$4,F332=2),G332+J332,"")</f>
        <v/>
      </c>
      <c r="S332" s="44" t="str">
        <f>IF(AND(E332&lt;&gt;'Povolené hodnoty'!$B$4,F332=3),G332+J332,"")</f>
        <v/>
      </c>
      <c r="T332" s="44" t="str">
        <f>IF(AND(E332&lt;&gt;'Povolené hodnoty'!$B$4,F332=4),G332+J332,"")</f>
        <v/>
      </c>
      <c r="U332" s="44" t="str">
        <f>IF(AND(E332&lt;&gt;'Povolené hodnoty'!$B$4,F332="5a"),G332-H332+J332-K332,"")</f>
        <v/>
      </c>
      <c r="V332" s="44" t="str">
        <f>IF(AND(E332&lt;&gt;'Povolené hodnoty'!$B$4,F332="5b"),G332-H332+J332-K332,"")</f>
        <v/>
      </c>
      <c r="W332" s="44" t="str">
        <f>IF(AND(E332&lt;&gt;'Povolené hodnoty'!$B$4,F332=6),G332+J332,"")</f>
        <v/>
      </c>
      <c r="X332" s="45" t="str">
        <f>IF(AND(E332&lt;&gt;'Povolené hodnoty'!$B$4,F332=7),G332+J332,"")</f>
        <v/>
      </c>
      <c r="Y332" s="43" t="str">
        <f>IF(AND(E332&lt;&gt;'Povolené hodnoty'!$B$4,F332=10),H332+K332,"")</f>
        <v/>
      </c>
      <c r="Z332" s="44" t="str">
        <f>IF(AND(E332&lt;&gt;'Povolené hodnoty'!$B$4,F332=11),H332+K332,"")</f>
        <v/>
      </c>
      <c r="AA332" s="44" t="str">
        <f>IF(AND(E332&lt;&gt;'Povolené hodnoty'!$B$4,F332=12),H332+K332,"")</f>
        <v/>
      </c>
      <c r="AB332" s="45" t="str">
        <f>IF(AND(E332&lt;&gt;'Povolené hodnoty'!$B$4,F332=13),H332+K332,"")</f>
        <v/>
      </c>
      <c r="AD332" s="19" t="b">
        <f t="shared" si="36"/>
        <v>0</v>
      </c>
      <c r="AE332" s="19" t="b">
        <f t="shared" si="37"/>
        <v>0</v>
      </c>
      <c r="AF332" s="19" t="b">
        <f>AND(E332&lt;&gt;'Povolené hodnoty'!$B$6,OR(SUM(G332,J332)&lt;&gt;SUM(N332:O332,R332:X332),SUM(H332,K332)&lt;&gt;SUM(P332:Q332,Y332:AB332),COUNT(G332:H332,J332:K332)&lt;&gt;COUNT(N332:AB332)))</f>
        <v>0</v>
      </c>
      <c r="AG332" s="19" t="b">
        <f>AND(E332='Povolené hodnoty'!$B$6,$AG$5)</f>
        <v>0</v>
      </c>
    </row>
    <row r="333" spans="1:33" x14ac:dyDescent="0.2">
      <c r="A333" s="81">
        <f t="shared" si="38"/>
        <v>328</v>
      </c>
      <c r="B333" s="85"/>
      <c r="C333" s="86"/>
      <c r="D333" s="75"/>
      <c r="E333" s="76"/>
      <c r="F333" s="77"/>
      <c r="G333" s="78"/>
      <c r="H333" s="79"/>
      <c r="I333" s="45">
        <f t="shared" si="33"/>
        <v>3625</v>
      </c>
      <c r="J333" s="158"/>
      <c r="K333" s="159"/>
      <c r="L333" s="160">
        <f t="shared" si="34"/>
        <v>10884</v>
      </c>
      <c r="M333" s="46">
        <f t="shared" si="35"/>
        <v>328</v>
      </c>
      <c r="N333" s="43" t="str">
        <f>IF(AND(E333='Povolené hodnoty'!$B$4,F333=2),G333+J333,"")</f>
        <v/>
      </c>
      <c r="O333" s="45" t="str">
        <f>IF(AND(E333='Povolené hodnoty'!$B$4,F333=1),G333+J333,"")</f>
        <v/>
      </c>
      <c r="P333" s="43" t="str">
        <f>IF(AND(E333='Povolené hodnoty'!$B$4,F333=10),H333+K333,"")</f>
        <v/>
      </c>
      <c r="Q333" s="45" t="str">
        <f>IF(AND(E333='Povolené hodnoty'!$B$4,F333=9),H333+K333,"")</f>
        <v/>
      </c>
      <c r="R333" s="43" t="str">
        <f>IF(AND(E333&lt;&gt;'Povolené hodnoty'!$B$4,F333=2),G333+J333,"")</f>
        <v/>
      </c>
      <c r="S333" s="44" t="str">
        <f>IF(AND(E333&lt;&gt;'Povolené hodnoty'!$B$4,F333=3),G333+J333,"")</f>
        <v/>
      </c>
      <c r="T333" s="44" t="str">
        <f>IF(AND(E333&lt;&gt;'Povolené hodnoty'!$B$4,F333=4),G333+J333,"")</f>
        <v/>
      </c>
      <c r="U333" s="44" t="str">
        <f>IF(AND(E333&lt;&gt;'Povolené hodnoty'!$B$4,F333="5a"),G333-H333+J333-K333,"")</f>
        <v/>
      </c>
      <c r="V333" s="44" t="str">
        <f>IF(AND(E333&lt;&gt;'Povolené hodnoty'!$B$4,F333="5b"),G333-H333+J333-K333,"")</f>
        <v/>
      </c>
      <c r="W333" s="44" t="str">
        <f>IF(AND(E333&lt;&gt;'Povolené hodnoty'!$B$4,F333=6),G333+J333,"")</f>
        <v/>
      </c>
      <c r="X333" s="45" t="str">
        <f>IF(AND(E333&lt;&gt;'Povolené hodnoty'!$B$4,F333=7),G333+J333,"")</f>
        <v/>
      </c>
      <c r="Y333" s="43" t="str">
        <f>IF(AND(E333&lt;&gt;'Povolené hodnoty'!$B$4,F333=10),H333+K333,"")</f>
        <v/>
      </c>
      <c r="Z333" s="44" t="str">
        <f>IF(AND(E333&lt;&gt;'Povolené hodnoty'!$B$4,F333=11),H333+K333,"")</f>
        <v/>
      </c>
      <c r="AA333" s="44" t="str">
        <f>IF(AND(E333&lt;&gt;'Povolené hodnoty'!$B$4,F333=12),H333+K333,"")</f>
        <v/>
      </c>
      <c r="AB333" s="45" t="str">
        <f>IF(AND(E333&lt;&gt;'Povolené hodnoty'!$B$4,F333=13),H333+K333,"")</f>
        <v/>
      </c>
      <c r="AD333" s="19" t="b">
        <f t="shared" si="36"/>
        <v>0</v>
      </c>
      <c r="AE333" s="19" t="b">
        <f t="shared" si="37"/>
        <v>0</v>
      </c>
      <c r="AF333" s="19" t="b">
        <f>AND(E333&lt;&gt;'Povolené hodnoty'!$B$6,OR(SUM(G333,J333)&lt;&gt;SUM(N333:O333,R333:X333),SUM(H333,K333)&lt;&gt;SUM(P333:Q333,Y333:AB333),COUNT(G333:H333,J333:K333)&lt;&gt;COUNT(N333:AB333)))</f>
        <v>0</v>
      </c>
      <c r="AG333" s="19" t="b">
        <f>AND(E333='Povolené hodnoty'!$B$6,$AG$5)</f>
        <v>0</v>
      </c>
    </row>
    <row r="334" spans="1:33" x14ac:dyDescent="0.2">
      <c r="A334" s="81">
        <f t="shared" si="38"/>
        <v>329</v>
      </c>
      <c r="B334" s="85"/>
      <c r="C334" s="86"/>
      <c r="D334" s="75"/>
      <c r="E334" s="76"/>
      <c r="F334" s="77"/>
      <c r="G334" s="78"/>
      <c r="H334" s="79"/>
      <c r="I334" s="45">
        <f t="shared" si="33"/>
        <v>3625</v>
      </c>
      <c r="J334" s="158"/>
      <c r="K334" s="159"/>
      <c r="L334" s="160">
        <f t="shared" si="34"/>
        <v>10884</v>
      </c>
      <c r="M334" s="46">
        <f t="shared" si="35"/>
        <v>329</v>
      </c>
      <c r="N334" s="43" t="str">
        <f>IF(AND(E334='Povolené hodnoty'!$B$4,F334=2),G334+J334,"")</f>
        <v/>
      </c>
      <c r="O334" s="45" t="str">
        <f>IF(AND(E334='Povolené hodnoty'!$B$4,F334=1),G334+J334,"")</f>
        <v/>
      </c>
      <c r="P334" s="43" t="str">
        <f>IF(AND(E334='Povolené hodnoty'!$B$4,F334=10),H334+K334,"")</f>
        <v/>
      </c>
      <c r="Q334" s="45" t="str">
        <f>IF(AND(E334='Povolené hodnoty'!$B$4,F334=9),H334+K334,"")</f>
        <v/>
      </c>
      <c r="R334" s="43" t="str">
        <f>IF(AND(E334&lt;&gt;'Povolené hodnoty'!$B$4,F334=2),G334+J334,"")</f>
        <v/>
      </c>
      <c r="S334" s="44" t="str">
        <f>IF(AND(E334&lt;&gt;'Povolené hodnoty'!$B$4,F334=3),G334+J334,"")</f>
        <v/>
      </c>
      <c r="T334" s="44" t="str">
        <f>IF(AND(E334&lt;&gt;'Povolené hodnoty'!$B$4,F334=4),G334+J334,"")</f>
        <v/>
      </c>
      <c r="U334" s="44" t="str">
        <f>IF(AND(E334&lt;&gt;'Povolené hodnoty'!$B$4,F334="5a"),G334-H334+J334-K334,"")</f>
        <v/>
      </c>
      <c r="V334" s="44" t="str">
        <f>IF(AND(E334&lt;&gt;'Povolené hodnoty'!$B$4,F334="5b"),G334-H334+J334-K334,"")</f>
        <v/>
      </c>
      <c r="W334" s="44" t="str">
        <f>IF(AND(E334&lt;&gt;'Povolené hodnoty'!$B$4,F334=6),G334+J334,"")</f>
        <v/>
      </c>
      <c r="X334" s="45" t="str">
        <f>IF(AND(E334&lt;&gt;'Povolené hodnoty'!$B$4,F334=7),G334+J334,"")</f>
        <v/>
      </c>
      <c r="Y334" s="43" t="str">
        <f>IF(AND(E334&lt;&gt;'Povolené hodnoty'!$B$4,F334=10),H334+K334,"")</f>
        <v/>
      </c>
      <c r="Z334" s="44" t="str">
        <f>IF(AND(E334&lt;&gt;'Povolené hodnoty'!$B$4,F334=11),H334+K334,"")</f>
        <v/>
      </c>
      <c r="AA334" s="44" t="str">
        <f>IF(AND(E334&lt;&gt;'Povolené hodnoty'!$B$4,F334=12),H334+K334,"")</f>
        <v/>
      </c>
      <c r="AB334" s="45" t="str">
        <f>IF(AND(E334&lt;&gt;'Povolené hodnoty'!$B$4,F334=13),H334+K334,"")</f>
        <v/>
      </c>
      <c r="AD334" s="19" t="b">
        <f t="shared" si="36"/>
        <v>0</v>
      </c>
      <c r="AE334" s="19" t="b">
        <f t="shared" si="37"/>
        <v>0</v>
      </c>
      <c r="AF334" s="19" t="b">
        <f>AND(E334&lt;&gt;'Povolené hodnoty'!$B$6,OR(SUM(G334,J334)&lt;&gt;SUM(N334:O334,R334:X334),SUM(H334,K334)&lt;&gt;SUM(P334:Q334,Y334:AB334),COUNT(G334:H334,J334:K334)&lt;&gt;COUNT(N334:AB334)))</f>
        <v>0</v>
      </c>
      <c r="AG334" s="19" t="b">
        <f>AND(E334='Povolené hodnoty'!$B$6,$AG$5)</f>
        <v>0</v>
      </c>
    </row>
    <row r="335" spans="1:33" x14ac:dyDescent="0.2">
      <c r="A335" s="81">
        <f t="shared" si="38"/>
        <v>330</v>
      </c>
      <c r="B335" s="85"/>
      <c r="C335" s="86"/>
      <c r="D335" s="75"/>
      <c r="E335" s="76"/>
      <c r="F335" s="77"/>
      <c r="G335" s="78"/>
      <c r="H335" s="79"/>
      <c r="I335" s="45">
        <f t="shared" si="33"/>
        <v>3625</v>
      </c>
      <c r="J335" s="158"/>
      <c r="K335" s="159"/>
      <c r="L335" s="160">
        <f t="shared" si="34"/>
        <v>10884</v>
      </c>
      <c r="M335" s="46">
        <f t="shared" si="35"/>
        <v>330</v>
      </c>
      <c r="N335" s="43" t="str">
        <f>IF(AND(E335='Povolené hodnoty'!$B$4,F335=2),G335+J335,"")</f>
        <v/>
      </c>
      <c r="O335" s="45" t="str">
        <f>IF(AND(E335='Povolené hodnoty'!$B$4,F335=1),G335+J335,"")</f>
        <v/>
      </c>
      <c r="P335" s="43" t="str">
        <f>IF(AND(E335='Povolené hodnoty'!$B$4,F335=10),H335+K335,"")</f>
        <v/>
      </c>
      <c r="Q335" s="45" t="str">
        <f>IF(AND(E335='Povolené hodnoty'!$B$4,F335=9),H335+K335,"")</f>
        <v/>
      </c>
      <c r="R335" s="43" t="str">
        <f>IF(AND(E335&lt;&gt;'Povolené hodnoty'!$B$4,F335=2),G335+J335,"")</f>
        <v/>
      </c>
      <c r="S335" s="44" t="str">
        <f>IF(AND(E335&lt;&gt;'Povolené hodnoty'!$B$4,F335=3),G335+J335,"")</f>
        <v/>
      </c>
      <c r="T335" s="44" t="str">
        <f>IF(AND(E335&lt;&gt;'Povolené hodnoty'!$B$4,F335=4),G335+J335,"")</f>
        <v/>
      </c>
      <c r="U335" s="44" t="str">
        <f>IF(AND(E335&lt;&gt;'Povolené hodnoty'!$B$4,F335="5a"),G335-H335+J335-K335,"")</f>
        <v/>
      </c>
      <c r="V335" s="44" t="str">
        <f>IF(AND(E335&lt;&gt;'Povolené hodnoty'!$B$4,F335="5b"),G335-H335+J335-K335,"")</f>
        <v/>
      </c>
      <c r="W335" s="44" t="str">
        <f>IF(AND(E335&lt;&gt;'Povolené hodnoty'!$B$4,F335=6),G335+J335,"")</f>
        <v/>
      </c>
      <c r="X335" s="45" t="str">
        <f>IF(AND(E335&lt;&gt;'Povolené hodnoty'!$B$4,F335=7),G335+J335,"")</f>
        <v/>
      </c>
      <c r="Y335" s="43" t="str">
        <f>IF(AND(E335&lt;&gt;'Povolené hodnoty'!$B$4,F335=10),H335+K335,"")</f>
        <v/>
      </c>
      <c r="Z335" s="44" t="str">
        <f>IF(AND(E335&lt;&gt;'Povolené hodnoty'!$B$4,F335=11),H335+K335,"")</f>
        <v/>
      </c>
      <c r="AA335" s="44" t="str">
        <f>IF(AND(E335&lt;&gt;'Povolené hodnoty'!$B$4,F335=12),H335+K335,"")</f>
        <v/>
      </c>
      <c r="AB335" s="45" t="str">
        <f>IF(AND(E335&lt;&gt;'Povolené hodnoty'!$B$4,F335=13),H335+K335,"")</f>
        <v/>
      </c>
      <c r="AD335" s="19" t="b">
        <f t="shared" si="36"/>
        <v>0</v>
      </c>
      <c r="AE335" s="19" t="b">
        <f t="shared" si="37"/>
        <v>0</v>
      </c>
      <c r="AF335" s="19" t="b">
        <f>AND(E335&lt;&gt;'Povolené hodnoty'!$B$6,OR(SUM(G335,J335)&lt;&gt;SUM(N335:O335,R335:X335),SUM(H335,K335)&lt;&gt;SUM(P335:Q335,Y335:AB335),COUNT(G335:H335,J335:K335)&lt;&gt;COUNT(N335:AB335)))</f>
        <v>0</v>
      </c>
      <c r="AG335" s="19" t="b">
        <f>AND(E335='Povolené hodnoty'!$B$6,$AG$5)</f>
        <v>0</v>
      </c>
    </row>
    <row r="336" spans="1:33" x14ac:dyDescent="0.2">
      <c r="A336" s="81">
        <f t="shared" si="38"/>
        <v>331</v>
      </c>
      <c r="B336" s="85"/>
      <c r="C336" s="86"/>
      <c r="D336" s="75"/>
      <c r="E336" s="76"/>
      <c r="F336" s="77"/>
      <c r="G336" s="78"/>
      <c r="H336" s="79"/>
      <c r="I336" s="45">
        <f t="shared" si="33"/>
        <v>3625</v>
      </c>
      <c r="J336" s="158"/>
      <c r="K336" s="159"/>
      <c r="L336" s="160">
        <f t="shared" si="34"/>
        <v>10884</v>
      </c>
      <c r="M336" s="46">
        <f t="shared" si="35"/>
        <v>331</v>
      </c>
      <c r="N336" s="43" t="str">
        <f>IF(AND(E336='Povolené hodnoty'!$B$4,F336=2),G336+J336,"")</f>
        <v/>
      </c>
      <c r="O336" s="45" t="str">
        <f>IF(AND(E336='Povolené hodnoty'!$B$4,F336=1),G336+J336,"")</f>
        <v/>
      </c>
      <c r="P336" s="43" t="str">
        <f>IF(AND(E336='Povolené hodnoty'!$B$4,F336=10),H336+K336,"")</f>
        <v/>
      </c>
      <c r="Q336" s="45" t="str">
        <f>IF(AND(E336='Povolené hodnoty'!$B$4,F336=9),H336+K336,"")</f>
        <v/>
      </c>
      <c r="R336" s="43" t="str">
        <f>IF(AND(E336&lt;&gt;'Povolené hodnoty'!$B$4,F336=2),G336+J336,"")</f>
        <v/>
      </c>
      <c r="S336" s="44" t="str">
        <f>IF(AND(E336&lt;&gt;'Povolené hodnoty'!$B$4,F336=3),G336+J336,"")</f>
        <v/>
      </c>
      <c r="T336" s="44" t="str">
        <f>IF(AND(E336&lt;&gt;'Povolené hodnoty'!$B$4,F336=4),G336+J336,"")</f>
        <v/>
      </c>
      <c r="U336" s="44" t="str">
        <f>IF(AND(E336&lt;&gt;'Povolené hodnoty'!$B$4,F336="5a"),G336-H336+J336-K336,"")</f>
        <v/>
      </c>
      <c r="V336" s="44" t="str">
        <f>IF(AND(E336&lt;&gt;'Povolené hodnoty'!$B$4,F336="5b"),G336-H336+J336-K336,"")</f>
        <v/>
      </c>
      <c r="W336" s="44" t="str">
        <f>IF(AND(E336&lt;&gt;'Povolené hodnoty'!$B$4,F336=6),G336+J336,"")</f>
        <v/>
      </c>
      <c r="X336" s="45" t="str">
        <f>IF(AND(E336&lt;&gt;'Povolené hodnoty'!$B$4,F336=7),G336+J336,"")</f>
        <v/>
      </c>
      <c r="Y336" s="43" t="str">
        <f>IF(AND(E336&lt;&gt;'Povolené hodnoty'!$B$4,F336=10),H336+K336,"")</f>
        <v/>
      </c>
      <c r="Z336" s="44" t="str">
        <f>IF(AND(E336&lt;&gt;'Povolené hodnoty'!$B$4,F336=11),H336+K336,"")</f>
        <v/>
      </c>
      <c r="AA336" s="44" t="str">
        <f>IF(AND(E336&lt;&gt;'Povolené hodnoty'!$B$4,F336=12),H336+K336,"")</f>
        <v/>
      </c>
      <c r="AB336" s="45" t="str">
        <f>IF(AND(E336&lt;&gt;'Povolené hodnoty'!$B$4,F336=13),H336+K336,"")</f>
        <v/>
      </c>
      <c r="AD336" s="19" t="b">
        <f t="shared" si="36"/>
        <v>0</v>
      </c>
      <c r="AE336" s="19" t="b">
        <f t="shared" si="37"/>
        <v>0</v>
      </c>
      <c r="AF336" s="19" t="b">
        <f>AND(E336&lt;&gt;'Povolené hodnoty'!$B$6,OR(SUM(G336,J336)&lt;&gt;SUM(N336:O336,R336:X336),SUM(H336,K336)&lt;&gt;SUM(P336:Q336,Y336:AB336),COUNT(G336:H336,J336:K336)&lt;&gt;COUNT(N336:AB336)))</f>
        <v>0</v>
      </c>
      <c r="AG336" s="19" t="b">
        <f>AND(E336='Povolené hodnoty'!$B$6,$AG$5)</f>
        <v>0</v>
      </c>
    </row>
    <row r="337" spans="1:33" x14ac:dyDescent="0.2">
      <c r="A337" s="81">
        <f t="shared" si="38"/>
        <v>332</v>
      </c>
      <c r="B337" s="85"/>
      <c r="C337" s="86"/>
      <c r="D337" s="75"/>
      <c r="E337" s="76"/>
      <c r="F337" s="77"/>
      <c r="G337" s="78"/>
      <c r="H337" s="79"/>
      <c r="I337" s="45">
        <f t="shared" si="33"/>
        <v>3625</v>
      </c>
      <c r="J337" s="158"/>
      <c r="K337" s="159"/>
      <c r="L337" s="160">
        <f t="shared" si="34"/>
        <v>10884</v>
      </c>
      <c r="M337" s="46">
        <f t="shared" si="35"/>
        <v>332</v>
      </c>
      <c r="N337" s="43" t="str">
        <f>IF(AND(E337='Povolené hodnoty'!$B$4,F337=2),G337+J337,"")</f>
        <v/>
      </c>
      <c r="O337" s="45" t="str">
        <f>IF(AND(E337='Povolené hodnoty'!$B$4,F337=1),G337+J337,"")</f>
        <v/>
      </c>
      <c r="P337" s="43" t="str">
        <f>IF(AND(E337='Povolené hodnoty'!$B$4,F337=10),H337+K337,"")</f>
        <v/>
      </c>
      <c r="Q337" s="45" t="str">
        <f>IF(AND(E337='Povolené hodnoty'!$B$4,F337=9),H337+K337,"")</f>
        <v/>
      </c>
      <c r="R337" s="43" t="str">
        <f>IF(AND(E337&lt;&gt;'Povolené hodnoty'!$B$4,F337=2),G337+J337,"")</f>
        <v/>
      </c>
      <c r="S337" s="44" t="str">
        <f>IF(AND(E337&lt;&gt;'Povolené hodnoty'!$B$4,F337=3),G337+J337,"")</f>
        <v/>
      </c>
      <c r="T337" s="44" t="str">
        <f>IF(AND(E337&lt;&gt;'Povolené hodnoty'!$B$4,F337=4),G337+J337,"")</f>
        <v/>
      </c>
      <c r="U337" s="44" t="str">
        <f>IF(AND(E337&lt;&gt;'Povolené hodnoty'!$B$4,F337="5a"),G337-H337+J337-K337,"")</f>
        <v/>
      </c>
      <c r="V337" s="44" t="str">
        <f>IF(AND(E337&lt;&gt;'Povolené hodnoty'!$B$4,F337="5b"),G337-H337+J337-K337,"")</f>
        <v/>
      </c>
      <c r="W337" s="44" t="str">
        <f>IF(AND(E337&lt;&gt;'Povolené hodnoty'!$B$4,F337=6),G337+J337,"")</f>
        <v/>
      </c>
      <c r="X337" s="45" t="str">
        <f>IF(AND(E337&lt;&gt;'Povolené hodnoty'!$B$4,F337=7),G337+J337,"")</f>
        <v/>
      </c>
      <c r="Y337" s="43" t="str">
        <f>IF(AND(E337&lt;&gt;'Povolené hodnoty'!$B$4,F337=10),H337+K337,"")</f>
        <v/>
      </c>
      <c r="Z337" s="44" t="str">
        <f>IF(AND(E337&lt;&gt;'Povolené hodnoty'!$B$4,F337=11),H337+K337,"")</f>
        <v/>
      </c>
      <c r="AA337" s="44" t="str">
        <f>IF(AND(E337&lt;&gt;'Povolené hodnoty'!$B$4,F337=12),H337+K337,"")</f>
        <v/>
      </c>
      <c r="AB337" s="45" t="str">
        <f>IF(AND(E337&lt;&gt;'Povolené hodnoty'!$B$4,F337=13),H337+K337,"")</f>
        <v/>
      </c>
      <c r="AD337" s="19" t="b">
        <f t="shared" si="36"/>
        <v>0</v>
      </c>
      <c r="AE337" s="19" t="b">
        <f t="shared" si="37"/>
        <v>0</v>
      </c>
      <c r="AF337" s="19" t="b">
        <f>AND(E337&lt;&gt;'Povolené hodnoty'!$B$6,OR(SUM(G337,J337)&lt;&gt;SUM(N337:O337,R337:X337),SUM(H337,K337)&lt;&gt;SUM(P337:Q337,Y337:AB337),COUNT(G337:H337,J337:K337)&lt;&gt;COUNT(N337:AB337)))</f>
        <v>0</v>
      </c>
      <c r="AG337" s="19" t="b">
        <f>AND(E337='Povolené hodnoty'!$B$6,$AG$5)</f>
        <v>0</v>
      </c>
    </row>
    <row r="338" spans="1:33" x14ac:dyDescent="0.2">
      <c r="A338" s="81">
        <f t="shared" si="38"/>
        <v>333</v>
      </c>
      <c r="B338" s="85"/>
      <c r="C338" s="86"/>
      <c r="D338" s="75"/>
      <c r="E338" s="76"/>
      <c r="F338" s="77"/>
      <c r="G338" s="78"/>
      <c r="H338" s="79"/>
      <c r="I338" s="45">
        <f t="shared" si="33"/>
        <v>3625</v>
      </c>
      <c r="J338" s="158"/>
      <c r="K338" s="159"/>
      <c r="L338" s="160">
        <f t="shared" si="34"/>
        <v>10884</v>
      </c>
      <c r="M338" s="46">
        <f t="shared" si="35"/>
        <v>333</v>
      </c>
      <c r="N338" s="43" t="str">
        <f>IF(AND(E338='Povolené hodnoty'!$B$4,F338=2),G338+J338,"")</f>
        <v/>
      </c>
      <c r="O338" s="45" t="str">
        <f>IF(AND(E338='Povolené hodnoty'!$B$4,F338=1),G338+J338,"")</f>
        <v/>
      </c>
      <c r="P338" s="43" t="str">
        <f>IF(AND(E338='Povolené hodnoty'!$B$4,F338=10),H338+K338,"")</f>
        <v/>
      </c>
      <c r="Q338" s="45" t="str">
        <f>IF(AND(E338='Povolené hodnoty'!$B$4,F338=9),H338+K338,"")</f>
        <v/>
      </c>
      <c r="R338" s="43" t="str">
        <f>IF(AND(E338&lt;&gt;'Povolené hodnoty'!$B$4,F338=2),G338+J338,"")</f>
        <v/>
      </c>
      <c r="S338" s="44" t="str">
        <f>IF(AND(E338&lt;&gt;'Povolené hodnoty'!$B$4,F338=3),G338+J338,"")</f>
        <v/>
      </c>
      <c r="T338" s="44" t="str">
        <f>IF(AND(E338&lt;&gt;'Povolené hodnoty'!$B$4,F338=4),G338+J338,"")</f>
        <v/>
      </c>
      <c r="U338" s="44" t="str">
        <f>IF(AND(E338&lt;&gt;'Povolené hodnoty'!$B$4,F338="5a"),G338-H338+J338-K338,"")</f>
        <v/>
      </c>
      <c r="V338" s="44" t="str">
        <f>IF(AND(E338&lt;&gt;'Povolené hodnoty'!$B$4,F338="5b"),G338-H338+J338-K338,"")</f>
        <v/>
      </c>
      <c r="W338" s="44" t="str">
        <f>IF(AND(E338&lt;&gt;'Povolené hodnoty'!$B$4,F338=6),G338+J338,"")</f>
        <v/>
      </c>
      <c r="X338" s="45" t="str">
        <f>IF(AND(E338&lt;&gt;'Povolené hodnoty'!$B$4,F338=7),G338+J338,"")</f>
        <v/>
      </c>
      <c r="Y338" s="43" t="str">
        <f>IF(AND(E338&lt;&gt;'Povolené hodnoty'!$B$4,F338=10),H338+K338,"")</f>
        <v/>
      </c>
      <c r="Z338" s="44" t="str">
        <f>IF(AND(E338&lt;&gt;'Povolené hodnoty'!$B$4,F338=11),H338+K338,"")</f>
        <v/>
      </c>
      <c r="AA338" s="44" t="str">
        <f>IF(AND(E338&lt;&gt;'Povolené hodnoty'!$B$4,F338=12),H338+K338,"")</f>
        <v/>
      </c>
      <c r="AB338" s="45" t="str">
        <f>IF(AND(E338&lt;&gt;'Povolené hodnoty'!$B$4,F338=13),H338+K338,"")</f>
        <v/>
      </c>
      <c r="AD338" s="19" t="b">
        <f t="shared" si="36"/>
        <v>0</v>
      </c>
      <c r="AE338" s="19" t="b">
        <f t="shared" si="37"/>
        <v>0</v>
      </c>
      <c r="AF338" s="19" t="b">
        <f>AND(E338&lt;&gt;'Povolené hodnoty'!$B$6,OR(SUM(G338,J338)&lt;&gt;SUM(N338:O338,R338:X338),SUM(H338,K338)&lt;&gt;SUM(P338:Q338,Y338:AB338),COUNT(G338:H338,J338:K338)&lt;&gt;COUNT(N338:AB338)))</f>
        <v>0</v>
      </c>
      <c r="AG338" s="19" t="b">
        <f>AND(E338='Povolené hodnoty'!$B$6,$AG$5)</f>
        <v>0</v>
      </c>
    </row>
    <row r="339" spans="1:33" x14ac:dyDescent="0.2">
      <c r="A339" s="81">
        <f t="shared" si="38"/>
        <v>334</v>
      </c>
      <c r="B339" s="85"/>
      <c r="C339" s="86"/>
      <c r="D339" s="75"/>
      <c r="E339" s="76"/>
      <c r="F339" s="77"/>
      <c r="G339" s="78"/>
      <c r="H339" s="79"/>
      <c r="I339" s="45">
        <f t="shared" si="33"/>
        <v>3625</v>
      </c>
      <c r="J339" s="158"/>
      <c r="K339" s="159"/>
      <c r="L339" s="160">
        <f t="shared" si="34"/>
        <v>10884</v>
      </c>
      <c r="M339" s="46">
        <f t="shared" si="35"/>
        <v>334</v>
      </c>
      <c r="N339" s="43" t="str">
        <f>IF(AND(E339='Povolené hodnoty'!$B$4,F339=2),G339+J339,"")</f>
        <v/>
      </c>
      <c r="O339" s="45" t="str">
        <f>IF(AND(E339='Povolené hodnoty'!$B$4,F339=1),G339+J339,"")</f>
        <v/>
      </c>
      <c r="P339" s="43" t="str">
        <f>IF(AND(E339='Povolené hodnoty'!$B$4,F339=10),H339+K339,"")</f>
        <v/>
      </c>
      <c r="Q339" s="45" t="str">
        <f>IF(AND(E339='Povolené hodnoty'!$B$4,F339=9),H339+K339,"")</f>
        <v/>
      </c>
      <c r="R339" s="43" t="str">
        <f>IF(AND(E339&lt;&gt;'Povolené hodnoty'!$B$4,F339=2),G339+J339,"")</f>
        <v/>
      </c>
      <c r="S339" s="44" t="str">
        <f>IF(AND(E339&lt;&gt;'Povolené hodnoty'!$B$4,F339=3),G339+J339,"")</f>
        <v/>
      </c>
      <c r="T339" s="44" t="str">
        <f>IF(AND(E339&lt;&gt;'Povolené hodnoty'!$B$4,F339=4),G339+J339,"")</f>
        <v/>
      </c>
      <c r="U339" s="44" t="str">
        <f>IF(AND(E339&lt;&gt;'Povolené hodnoty'!$B$4,F339="5a"),G339-H339+J339-K339,"")</f>
        <v/>
      </c>
      <c r="V339" s="44" t="str">
        <f>IF(AND(E339&lt;&gt;'Povolené hodnoty'!$B$4,F339="5b"),G339-H339+J339-K339,"")</f>
        <v/>
      </c>
      <c r="W339" s="44" t="str">
        <f>IF(AND(E339&lt;&gt;'Povolené hodnoty'!$B$4,F339=6),G339+J339,"")</f>
        <v/>
      </c>
      <c r="X339" s="45" t="str">
        <f>IF(AND(E339&lt;&gt;'Povolené hodnoty'!$B$4,F339=7),G339+J339,"")</f>
        <v/>
      </c>
      <c r="Y339" s="43" t="str">
        <f>IF(AND(E339&lt;&gt;'Povolené hodnoty'!$B$4,F339=10),H339+K339,"")</f>
        <v/>
      </c>
      <c r="Z339" s="44" t="str">
        <f>IF(AND(E339&lt;&gt;'Povolené hodnoty'!$B$4,F339=11),H339+K339,"")</f>
        <v/>
      </c>
      <c r="AA339" s="44" t="str">
        <f>IF(AND(E339&lt;&gt;'Povolené hodnoty'!$B$4,F339=12),H339+K339,"")</f>
        <v/>
      </c>
      <c r="AB339" s="45" t="str">
        <f>IF(AND(E339&lt;&gt;'Povolené hodnoty'!$B$4,F339=13),H339+K339,"")</f>
        <v/>
      </c>
      <c r="AD339" s="19" t="b">
        <f t="shared" si="36"/>
        <v>0</v>
      </c>
      <c r="AE339" s="19" t="b">
        <f t="shared" si="37"/>
        <v>0</v>
      </c>
      <c r="AF339" s="19" t="b">
        <f>AND(E339&lt;&gt;'Povolené hodnoty'!$B$6,OR(SUM(G339,J339)&lt;&gt;SUM(N339:O339,R339:X339),SUM(H339,K339)&lt;&gt;SUM(P339:Q339,Y339:AB339),COUNT(G339:H339,J339:K339)&lt;&gt;COUNT(N339:AB339)))</f>
        <v>0</v>
      </c>
      <c r="AG339" s="19" t="b">
        <f>AND(E339='Povolené hodnoty'!$B$6,$AG$5)</f>
        <v>0</v>
      </c>
    </row>
    <row r="340" spans="1:33" x14ac:dyDescent="0.2">
      <c r="A340" s="81">
        <f t="shared" si="38"/>
        <v>335</v>
      </c>
      <c r="B340" s="85"/>
      <c r="C340" s="86"/>
      <c r="D340" s="75"/>
      <c r="E340" s="76"/>
      <c r="F340" s="77"/>
      <c r="G340" s="78"/>
      <c r="H340" s="79"/>
      <c r="I340" s="45">
        <f t="shared" si="33"/>
        <v>3625</v>
      </c>
      <c r="J340" s="158"/>
      <c r="K340" s="159"/>
      <c r="L340" s="160">
        <f t="shared" si="34"/>
        <v>10884</v>
      </c>
      <c r="M340" s="46">
        <f t="shared" si="35"/>
        <v>335</v>
      </c>
      <c r="N340" s="43" t="str">
        <f>IF(AND(E340='Povolené hodnoty'!$B$4,F340=2),G340+J340,"")</f>
        <v/>
      </c>
      <c r="O340" s="45" t="str">
        <f>IF(AND(E340='Povolené hodnoty'!$B$4,F340=1),G340+J340,"")</f>
        <v/>
      </c>
      <c r="P340" s="43" t="str">
        <f>IF(AND(E340='Povolené hodnoty'!$B$4,F340=10),H340+K340,"")</f>
        <v/>
      </c>
      <c r="Q340" s="45" t="str">
        <f>IF(AND(E340='Povolené hodnoty'!$B$4,F340=9),H340+K340,"")</f>
        <v/>
      </c>
      <c r="R340" s="43" t="str">
        <f>IF(AND(E340&lt;&gt;'Povolené hodnoty'!$B$4,F340=2),G340+J340,"")</f>
        <v/>
      </c>
      <c r="S340" s="44" t="str">
        <f>IF(AND(E340&lt;&gt;'Povolené hodnoty'!$B$4,F340=3),G340+J340,"")</f>
        <v/>
      </c>
      <c r="T340" s="44" t="str">
        <f>IF(AND(E340&lt;&gt;'Povolené hodnoty'!$B$4,F340=4),G340+J340,"")</f>
        <v/>
      </c>
      <c r="U340" s="44" t="str">
        <f>IF(AND(E340&lt;&gt;'Povolené hodnoty'!$B$4,F340="5a"),G340-H340+J340-K340,"")</f>
        <v/>
      </c>
      <c r="V340" s="44" t="str">
        <f>IF(AND(E340&lt;&gt;'Povolené hodnoty'!$B$4,F340="5b"),G340-H340+J340-K340,"")</f>
        <v/>
      </c>
      <c r="W340" s="44" t="str">
        <f>IF(AND(E340&lt;&gt;'Povolené hodnoty'!$B$4,F340=6),G340+J340,"")</f>
        <v/>
      </c>
      <c r="X340" s="45" t="str">
        <f>IF(AND(E340&lt;&gt;'Povolené hodnoty'!$B$4,F340=7),G340+J340,"")</f>
        <v/>
      </c>
      <c r="Y340" s="43" t="str">
        <f>IF(AND(E340&lt;&gt;'Povolené hodnoty'!$B$4,F340=10),H340+K340,"")</f>
        <v/>
      </c>
      <c r="Z340" s="44" t="str">
        <f>IF(AND(E340&lt;&gt;'Povolené hodnoty'!$B$4,F340=11),H340+K340,"")</f>
        <v/>
      </c>
      <c r="AA340" s="44" t="str">
        <f>IF(AND(E340&lt;&gt;'Povolené hodnoty'!$B$4,F340=12),H340+K340,"")</f>
        <v/>
      </c>
      <c r="AB340" s="45" t="str">
        <f>IF(AND(E340&lt;&gt;'Povolené hodnoty'!$B$4,F340=13),H340+K340,"")</f>
        <v/>
      </c>
      <c r="AD340" s="19" t="b">
        <f t="shared" si="36"/>
        <v>0</v>
      </c>
      <c r="AE340" s="19" t="b">
        <f t="shared" si="37"/>
        <v>0</v>
      </c>
      <c r="AF340" s="19" t="b">
        <f>AND(E340&lt;&gt;'Povolené hodnoty'!$B$6,OR(SUM(G340,J340)&lt;&gt;SUM(N340:O340,R340:X340),SUM(H340,K340)&lt;&gt;SUM(P340:Q340,Y340:AB340),COUNT(G340:H340,J340:K340)&lt;&gt;COUNT(N340:AB340)))</f>
        <v>0</v>
      </c>
      <c r="AG340" s="19" t="b">
        <f>AND(E340='Povolené hodnoty'!$B$6,$AG$5)</f>
        <v>0</v>
      </c>
    </row>
    <row r="341" spans="1:33" x14ac:dyDescent="0.2">
      <c r="A341" s="81">
        <f t="shared" si="38"/>
        <v>336</v>
      </c>
      <c r="B341" s="85"/>
      <c r="C341" s="86"/>
      <c r="D341" s="75"/>
      <c r="E341" s="76"/>
      <c r="F341" s="77"/>
      <c r="G341" s="78"/>
      <c r="H341" s="79"/>
      <c r="I341" s="45">
        <f t="shared" si="33"/>
        <v>3625</v>
      </c>
      <c r="J341" s="158"/>
      <c r="K341" s="159"/>
      <c r="L341" s="160">
        <f t="shared" si="34"/>
        <v>10884</v>
      </c>
      <c r="M341" s="46">
        <f t="shared" si="35"/>
        <v>336</v>
      </c>
      <c r="N341" s="43" t="str">
        <f>IF(AND(E341='Povolené hodnoty'!$B$4,F341=2),G341+J341,"")</f>
        <v/>
      </c>
      <c r="O341" s="45" t="str">
        <f>IF(AND(E341='Povolené hodnoty'!$B$4,F341=1),G341+J341,"")</f>
        <v/>
      </c>
      <c r="P341" s="43" t="str">
        <f>IF(AND(E341='Povolené hodnoty'!$B$4,F341=10),H341+K341,"")</f>
        <v/>
      </c>
      <c r="Q341" s="45" t="str">
        <f>IF(AND(E341='Povolené hodnoty'!$B$4,F341=9),H341+K341,"")</f>
        <v/>
      </c>
      <c r="R341" s="43" t="str">
        <f>IF(AND(E341&lt;&gt;'Povolené hodnoty'!$B$4,F341=2),G341+J341,"")</f>
        <v/>
      </c>
      <c r="S341" s="44" t="str">
        <f>IF(AND(E341&lt;&gt;'Povolené hodnoty'!$B$4,F341=3),G341+J341,"")</f>
        <v/>
      </c>
      <c r="T341" s="44" t="str">
        <f>IF(AND(E341&lt;&gt;'Povolené hodnoty'!$B$4,F341=4),G341+J341,"")</f>
        <v/>
      </c>
      <c r="U341" s="44" t="str">
        <f>IF(AND(E341&lt;&gt;'Povolené hodnoty'!$B$4,F341="5a"),G341-H341+J341-K341,"")</f>
        <v/>
      </c>
      <c r="V341" s="44" t="str">
        <f>IF(AND(E341&lt;&gt;'Povolené hodnoty'!$B$4,F341="5b"),G341-H341+J341-K341,"")</f>
        <v/>
      </c>
      <c r="W341" s="44" t="str">
        <f>IF(AND(E341&lt;&gt;'Povolené hodnoty'!$B$4,F341=6),G341+J341,"")</f>
        <v/>
      </c>
      <c r="X341" s="45" t="str">
        <f>IF(AND(E341&lt;&gt;'Povolené hodnoty'!$B$4,F341=7),G341+J341,"")</f>
        <v/>
      </c>
      <c r="Y341" s="43" t="str">
        <f>IF(AND(E341&lt;&gt;'Povolené hodnoty'!$B$4,F341=10),H341+K341,"")</f>
        <v/>
      </c>
      <c r="Z341" s="44" t="str">
        <f>IF(AND(E341&lt;&gt;'Povolené hodnoty'!$B$4,F341=11),H341+K341,"")</f>
        <v/>
      </c>
      <c r="AA341" s="44" t="str">
        <f>IF(AND(E341&lt;&gt;'Povolené hodnoty'!$B$4,F341=12),H341+K341,"")</f>
        <v/>
      </c>
      <c r="AB341" s="45" t="str">
        <f>IF(AND(E341&lt;&gt;'Povolené hodnoty'!$B$4,F341=13),H341+K341,"")</f>
        <v/>
      </c>
      <c r="AD341" s="19" t="b">
        <f t="shared" si="36"/>
        <v>0</v>
      </c>
      <c r="AE341" s="19" t="b">
        <f t="shared" si="37"/>
        <v>0</v>
      </c>
      <c r="AF341" s="19" t="b">
        <f>AND(E341&lt;&gt;'Povolené hodnoty'!$B$6,OR(SUM(G341,J341)&lt;&gt;SUM(N341:O341,R341:X341),SUM(H341,K341)&lt;&gt;SUM(P341:Q341,Y341:AB341),COUNT(G341:H341,J341:K341)&lt;&gt;COUNT(N341:AB341)))</f>
        <v>0</v>
      </c>
      <c r="AG341" s="19" t="b">
        <f>AND(E341='Povolené hodnoty'!$B$6,$AG$5)</f>
        <v>0</v>
      </c>
    </row>
    <row r="342" spans="1:33" x14ac:dyDescent="0.2">
      <c r="A342" s="81">
        <f t="shared" si="38"/>
        <v>337</v>
      </c>
      <c r="B342" s="85"/>
      <c r="C342" s="86"/>
      <c r="D342" s="75"/>
      <c r="E342" s="76"/>
      <c r="F342" s="77"/>
      <c r="G342" s="78"/>
      <c r="H342" s="79"/>
      <c r="I342" s="45">
        <f t="shared" si="33"/>
        <v>3625</v>
      </c>
      <c r="J342" s="158"/>
      <c r="K342" s="159"/>
      <c r="L342" s="160">
        <f t="shared" si="34"/>
        <v>10884</v>
      </c>
      <c r="M342" s="46">
        <f t="shared" si="35"/>
        <v>337</v>
      </c>
      <c r="N342" s="43" t="str">
        <f>IF(AND(E342='Povolené hodnoty'!$B$4,F342=2),G342+J342,"")</f>
        <v/>
      </c>
      <c r="O342" s="45" t="str">
        <f>IF(AND(E342='Povolené hodnoty'!$B$4,F342=1),G342+J342,"")</f>
        <v/>
      </c>
      <c r="P342" s="43" t="str">
        <f>IF(AND(E342='Povolené hodnoty'!$B$4,F342=10),H342+K342,"")</f>
        <v/>
      </c>
      <c r="Q342" s="45" t="str">
        <f>IF(AND(E342='Povolené hodnoty'!$B$4,F342=9),H342+K342,"")</f>
        <v/>
      </c>
      <c r="R342" s="43" t="str">
        <f>IF(AND(E342&lt;&gt;'Povolené hodnoty'!$B$4,F342=2),G342+J342,"")</f>
        <v/>
      </c>
      <c r="S342" s="44" t="str">
        <f>IF(AND(E342&lt;&gt;'Povolené hodnoty'!$B$4,F342=3),G342+J342,"")</f>
        <v/>
      </c>
      <c r="T342" s="44" t="str">
        <f>IF(AND(E342&lt;&gt;'Povolené hodnoty'!$B$4,F342=4),G342+J342,"")</f>
        <v/>
      </c>
      <c r="U342" s="44" t="str">
        <f>IF(AND(E342&lt;&gt;'Povolené hodnoty'!$B$4,F342="5a"),G342-H342+J342-K342,"")</f>
        <v/>
      </c>
      <c r="V342" s="44" t="str">
        <f>IF(AND(E342&lt;&gt;'Povolené hodnoty'!$B$4,F342="5b"),G342-H342+J342-K342,"")</f>
        <v/>
      </c>
      <c r="W342" s="44" t="str">
        <f>IF(AND(E342&lt;&gt;'Povolené hodnoty'!$B$4,F342=6),G342+J342,"")</f>
        <v/>
      </c>
      <c r="X342" s="45" t="str">
        <f>IF(AND(E342&lt;&gt;'Povolené hodnoty'!$B$4,F342=7),G342+J342,"")</f>
        <v/>
      </c>
      <c r="Y342" s="43" t="str">
        <f>IF(AND(E342&lt;&gt;'Povolené hodnoty'!$B$4,F342=10),H342+K342,"")</f>
        <v/>
      </c>
      <c r="Z342" s="44" t="str">
        <f>IF(AND(E342&lt;&gt;'Povolené hodnoty'!$B$4,F342=11),H342+K342,"")</f>
        <v/>
      </c>
      <c r="AA342" s="44" t="str">
        <f>IF(AND(E342&lt;&gt;'Povolené hodnoty'!$B$4,F342=12),H342+K342,"")</f>
        <v/>
      </c>
      <c r="AB342" s="45" t="str">
        <f>IF(AND(E342&lt;&gt;'Povolené hodnoty'!$B$4,F342=13),H342+K342,"")</f>
        <v/>
      </c>
      <c r="AD342" s="19" t="b">
        <f t="shared" si="36"/>
        <v>0</v>
      </c>
      <c r="AE342" s="19" t="b">
        <f t="shared" si="37"/>
        <v>0</v>
      </c>
      <c r="AF342" s="19" t="b">
        <f>AND(E342&lt;&gt;'Povolené hodnoty'!$B$6,OR(SUM(G342,J342)&lt;&gt;SUM(N342:O342,R342:X342),SUM(H342,K342)&lt;&gt;SUM(P342:Q342,Y342:AB342),COUNT(G342:H342,J342:K342)&lt;&gt;COUNT(N342:AB342)))</f>
        <v>0</v>
      </c>
      <c r="AG342" s="19" t="b">
        <f>AND(E342='Povolené hodnoty'!$B$6,$AG$5)</f>
        <v>0</v>
      </c>
    </row>
    <row r="343" spans="1:33" x14ac:dyDescent="0.2">
      <c r="A343" s="81">
        <f t="shared" si="38"/>
        <v>338</v>
      </c>
      <c r="B343" s="85"/>
      <c r="C343" s="86"/>
      <c r="D343" s="75"/>
      <c r="E343" s="76"/>
      <c r="F343" s="77"/>
      <c r="G343" s="78"/>
      <c r="H343" s="79"/>
      <c r="I343" s="45">
        <f t="shared" si="33"/>
        <v>3625</v>
      </c>
      <c r="J343" s="158"/>
      <c r="K343" s="159"/>
      <c r="L343" s="160">
        <f t="shared" si="34"/>
        <v>10884</v>
      </c>
      <c r="M343" s="46">
        <f t="shared" si="35"/>
        <v>338</v>
      </c>
      <c r="N343" s="43" t="str">
        <f>IF(AND(E343='Povolené hodnoty'!$B$4,F343=2),G343+J343,"")</f>
        <v/>
      </c>
      <c r="O343" s="45" t="str">
        <f>IF(AND(E343='Povolené hodnoty'!$B$4,F343=1),G343+J343,"")</f>
        <v/>
      </c>
      <c r="P343" s="43" t="str">
        <f>IF(AND(E343='Povolené hodnoty'!$B$4,F343=10),H343+K343,"")</f>
        <v/>
      </c>
      <c r="Q343" s="45" t="str">
        <f>IF(AND(E343='Povolené hodnoty'!$B$4,F343=9),H343+K343,"")</f>
        <v/>
      </c>
      <c r="R343" s="43" t="str">
        <f>IF(AND(E343&lt;&gt;'Povolené hodnoty'!$B$4,F343=2),G343+J343,"")</f>
        <v/>
      </c>
      <c r="S343" s="44" t="str">
        <f>IF(AND(E343&lt;&gt;'Povolené hodnoty'!$B$4,F343=3),G343+J343,"")</f>
        <v/>
      </c>
      <c r="T343" s="44" t="str">
        <f>IF(AND(E343&lt;&gt;'Povolené hodnoty'!$B$4,F343=4),G343+J343,"")</f>
        <v/>
      </c>
      <c r="U343" s="44" t="str">
        <f>IF(AND(E343&lt;&gt;'Povolené hodnoty'!$B$4,F343="5a"),G343-H343+J343-K343,"")</f>
        <v/>
      </c>
      <c r="V343" s="44" t="str">
        <f>IF(AND(E343&lt;&gt;'Povolené hodnoty'!$B$4,F343="5b"),G343-H343+J343-K343,"")</f>
        <v/>
      </c>
      <c r="W343" s="44" t="str">
        <f>IF(AND(E343&lt;&gt;'Povolené hodnoty'!$B$4,F343=6),G343+J343,"")</f>
        <v/>
      </c>
      <c r="X343" s="45" t="str">
        <f>IF(AND(E343&lt;&gt;'Povolené hodnoty'!$B$4,F343=7),G343+J343,"")</f>
        <v/>
      </c>
      <c r="Y343" s="43" t="str">
        <f>IF(AND(E343&lt;&gt;'Povolené hodnoty'!$B$4,F343=10),H343+K343,"")</f>
        <v/>
      </c>
      <c r="Z343" s="44" t="str">
        <f>IF(AND(E343&lt;&gt;'Povolené hodnoty'!$B$4,F343=11),H343+K343,"")</f>
        <v/>
      </c>
      <c r="AA343" s="44" t="str">
        <f>IF(AND(E343&lt;&gt;'Povolené hodnoty'!$B$4,F343=12),H343+K343,"")</f>
        <v/>
      </c>
      <c r="AB343" s="45" t="str">
        <f>IF(AND(E343&lt;&gt;'Povolené hodnoty'!$B$4,F343=13),H343+K343,"")</f>
        <v/>
      </c>
      <c r="AD343" s="19" t="b">
        <f t="shared" si="36"/>
        <v>0</v>
      </c>
      <c r="AE343" s="19" t="b">
        <f t="shared" si="37"/>
        <v>0</v>
      </c>
      <c r="AF343" s="19" t="b">
        <f>AND(E343&lt;&gt;'Povolené hodnoty'!$B$6,OR(SUM(G343,J343)&lt;&gt;SUM(N343:O343,R343:X343),SUM(H343,K343)&lt;&gt;SUM(P343:Q343,Y343:AB343),COUNT(G343:H343,J343:K343)&lt;&gt;COUNT(N343:AB343)))</f>
        <v>0</v>
      </c>
      <c r="AG343" s="19" t="b">
        <f>AND(E343='Povolené hodnoty'!$B$6,$AG$5)</f>
        <v>0</v>
      </c>
    </row>
    <row r="344" spans="1:33" x14ac:dyDescent="0.2">
      <c r="A344" s="81">
        <f t="shared" si="38"/>
        <v>339</v>
      </c>
      <c r="B344" s="85"/>
      <c r="C344" s="86"/>
      <c r="D344" s="75"/>
      <c r="E344" s="76"/>
      <c r="F344" s="77"/>
      <c r="G344" s="78"/>
      <c r="H344" s="79"/>
      <c r="I344" s="45">
        <f t="shared" si="33"/>
        <v>3625</v>
      </c>
      <c r="J344" s="158"/>
      <c r="K344" s="159"/>
      <c r="L344" s="160">
        <f t="shared" si="34"/>
        <v>10884</v>
      </c>
      <c r="M344" s="46">
        <f t="shared" si="35"/>
        <v>339</v>
      </c>
      <c r="N344" s="43" t="str">
        <f>IF(AND(E344='Povolené hodnoty'!$B$4,F344=2),G344+J344,"")</f>
        <v/>
      </c>
      <c r="O344" s="45" t="str">
        <f>IF(AND(E344='Povolené hodnoty'!$B$4,F344=1),G344+J344,"")</f>
        <v/>
      </c>
      <c r="P344" s="43" t="str">
        <f>IF(AND(E344='Povolené hodnoty'!$B$4,F344=10),H344+K344,"")</f>
        <v/>
      </c>
      <c r="Q344" s="45" t="str">
        <f>IF(AND(E344='Povolené hodnoty'!$B$4,F344=9),H344+K344,"")</f>
        <v/>
      </c>
      <c r="R344" s="43" t="str">
        <f>IF(AND(E344&lt;&gt;'Povolené hodnoty'!$B$4,F344=2),G344+J344,"")</f>
        <v/>
      </c>
      <c r="S344" s="44" t="str">
        <f>IF(AND(E344&lt;&gt;'Povolené hodnoty'!$B$4,F344=3),G344+J344,"")</f>
        <v/>
      </c>
      <c r="T344" s="44" t="str">
        <f>IF(AND(E344&lt;&gt;'Povolené hodnoty'!$B$4,F344=4),G344+J344,"")</f>
        <v/>
      </c>
      <c r="U344" s="44" t="str">
        <f>IF(AND(E344&lt;&gt;'Povolené hodnoty'!$B$4,F344="5a"),G344-H344+J344-K344,"")</f>
        <v/>
      </c>
      <c r="V344" s="44" t="str">
        <f>IF(AND(E344&lt;&gt;'Povolené hodnoty'!$B$4,F344="5b"),G344-H344+J344-K344,"")</f>
        <v/>
      </c>
      <c r="W344" s="44" t="str">
        <f>IF(AND(E344&lt;&gt;'Povolené hodnoty'!$B$4,F344=6),G344+J344,"")</f>
        <v/>
      </c>
      <c r="X344" s="45" t="str">
        <f>IF(AND(E344&lt;&gt;'Povolené hodnoty'!$B$4,F344=7),G344+J344,"")</f>
        <v/>
      </c>
      <c r="Y344" s="43" t="str">
        <f>IF(AND(E344&lt;&gt;'Povolené hodnoty'!$B$4,F344=10),H344+K344,"")</f>
        <v/>
      </c>
      <c r="Z344" s="44" t="str">
        <f>IF(AND(E344&lt;&gt;'Povolené hodnoty'!$B$4,F344=11),H344+K344,"")</f>
        <v/>
      </c>
      <c r="AA344" s="44" t="str">
        <f>IF(AND(E344&lt;&gt;'Povolené hodnoty'!$B$4,F344=12),H344+K344,"")</f>
        <v/>
      </c>
      <c r="AB344" s="45" t="str">
        <f>IF(AND(E344&lt;&gt;'Povolené hodnoty'!$B$4,F344=13),H344+K344,"")</f>
        <v/>
      </c>
      <c r="AD344" s="19" t="b">
        <f t="shared" si="36"/>
        <v>0</v>
      </c>
      <c r="AE344" s="19" t="b">
        <f t="shared" si="37"/>
        <v>0</v>
      </c>
      <c r="AF344" s="19" t="b">
        <f>AND(E344&lt;&gt;'Povolené hodnoty'!$B$6,OR(SUM(G344,J344)&lt;&gt;SUM(N344:O344,R344:X344),SUM(H344,K344)&lt;&gt;SUM(P344:Q344,Y344:AB344),COUNT(G344:H344,J344:K344)&lt;&gt;COUNT(N344:AB344)))</f>
        <v>0</v>
      </c>
      <c r="AG344" s="19" t="b">
        <f>AND(E344='Povolené hodnoty'!$B$6,$AG$5)</f>
        <v>0</v>
      </c>
    </row>
    <row r="345" spans="1:33" x14ac:dyDescent="0.2">
      <c r="A345" s="81">
        <f t="shared" si="38"/>
        <v>340</v>
      </c>
      <c r="B345" s="85"/>
      <c r="C345" s="86"/>
      <c r="D345" s="75"/>
      <c r="E345" s="76"/>
      <c r="F345" s="77"/>
      <c r="G345" s="78"/>
      <c r="H345" s="79"/>
      <c r="I345" s="45">
        <f t="shared" si="33"/>
        <v>3625</v>
      </c>
      <c r="J345" s="158"/>
      <c r="K345" s="159"/>
      <c r="L345" s="160">
        <f t="shared" si="34"/>
        <v>10884</v>
      </c>
      <c r="M345" s="46">
        <f t="shared" si="35"/>
        <v>340</v>
      </c>
      <c r="N345" s="43" t="str">
        <f>IF(AND(E345='Povolené hodnoty'!$B$4,F345=2),G345+J345,"")</f>
        <v/>
      </c>
      <c r="O345" s="45" t="str">
        <f>IF(AND(E345='Povolené hodnoty'!$B$4,F345=1),G345+J345,"")</f>
        <v/>
      </c>
      <c r="P345" s="43" t="str">
        <f>IF(AND(E345='Povolené hodnoty'!$B$4,F345=10),H345+K345,"")</f>
        <v/>
      </c>
      <c r="Q345" s="45" t="str">
        <f>IF(AND(E345='Povolené hodnoty'!$B$4,F345=9),H345+K345,"")</f>
        <v/>
      </c>
      <c r="R345" s="43" t="str">
        <f>IF(AND(E345&lt;&gt;'Povolené hodnoty'!$B$4,F345=2),G345+J345,"")</f>
        <v/>
      </c>
      <c r="S345" s="44" t="str">
        <f>IF(AND(E345&lt;&gt;'Povolené hodnoty'!$B$4,F345=3),G345+J345,"")</f>
        <v/>
      </c>
      <c r="T345" s="44" t="str">
        <f>IF(AND(E345&lt;&gt;'Povolené hodnoty'!$B$4,F345=4),G345+J345,"")</f>
        <v/>
      </c>
      <c r="U345" s="44" t="str">
        <f>IF(AND(E345&lt;&gt;'Povolené hodnoty'!$B$4,F345="5a"),G345-H345+J345-K345,"")</f>
        <v/>
      </c>
      <c r="V345" s="44" t="str">
        <f>IF(AND(E345&lt;&gt;'Povolené hodnoty'!$B$4,F345="5b"),G345-H345+J345-K345,"")</f>
        <v/>
      </c>
      <c r="W345" s="44" t="str">
        <f>IF(AND(E345&lt;&gt;'Povolené hodnoty'!$B$4,F345=6),G345+J345,"")</f>
        <v/>
      </c>
      <c r="X345" s="45" t="str">
        <f>IF(AND(E345&lt;&gt;'Povolené hodnoty'!$B$4,F345=7),G345+J345,"")</f>
        <v/>
      </c>
      <c r="Y345" s="43" t="str">
        <f>IF(AND(E345&lt;&gt;'Povolené hodnoty'!$B$4,F345=10),H345+K345,"")</f>
        <v/>
      </c>
      <c r="Z345" s="44" t="str">
        <f>IF(AND(E345&lt;&gt;'Povolené hodnoty'!$B$4,F345=11),H345+K345,"")</f>
        <v/>
      </c>
      <c r="AA345" s="44" t="str">
        <f>IF(AND(E345&lt;&gt;'Povolené hodnoty'!$B$4,F345=12),H345+K345,"")</f>
        <v/>
      </c>
      <c r="AB345" s="45" t="str">
        <f>IF(AND(E345&lt;&gt;'Povolené hodnoty'!$B$4,F345=13),H345+K345,"")</f>
        <v/>
      </c>
      <c r="AD345" s="19" t="b">
        <f t="shared" si="36"/>
        <v>0</v>
      </c>
      <c r="AE345" s="19" t="b">
        <f t="shared" si="37"/>
        <v>0</v>
      </c>
      <c r="AF345" s="19" t="b">
        <f>AND(E345&lt;&gt;'Povolené hodnoty'!$B$6,OR(SUM(G345,J345)&lt;&gt;SUM(N345:O345,R345:X345),SUM(H345,K345)&lt;&gt;SUM(P345:Q345,Y345:AB345),COUNT(G345:H345,J345:K345)&lt;&gt;COUNT(N345:AB345)))</f>
        <v>0</v>
      </c>
      <c r="AG345" s="19" t="b">
        <f>AND(E345='Povolené hodnoty'!$B$6,$AG$5)</f>
        <v>0</v>
      </c>
    </row>
    <row r="346" spans="1:33" x14ac:dyDescent="0.2">
      <c r="A346" s="81">
        <f t="shared" si="38"/>
        <v>341</v>
      </c>
      <c r="B346" s="85"/>
      <c r="C346" s="86"/>
      <c r="D346" s="75"/>
      <c r="E346" s="76"/>
      <c r="F346" s="77"/>
      <c r="G346" s="78"/>
      <c r="H346" s="79"/>
      <c r="I346" s="45">
        <f t="shared" si="33"/>
        <v>3625</v>
      </c>
      <c r="J346" s="158"/>
      <c r="K346" s="159"/>
      <c r="L346" s="160">
        <f t="shared" si="34"/>
        <v>10884</v>
      </c>
      <c r="M346" s="46">
        <f t="shared" si="35"/>
        <v>341</v>
      </c>
      <c r="N346" s="43" t="str">
        <f>IF(AND(E346='Povolené hodnoty'!$B$4,F346=2),G346+J346,"")</f>
        <v/>
      </c>
      <c r="O346" s="45" t="str">
        <f>IF(AND(E346='Povolené hodnoty'!$B$4,F346=1),G346+J346,"")</f>
        <v/>
      </c>
      <c r="P346" s="43" t="str">
        <f>IF(AND(E346='Povolené hodnoty'!$B$4,F346=10),H346+K346,"")</f>
        <v/>
      </c>
      <c r="Q346" s="45" t="str">
        <f>IF(AND(E346='Povolené hodnoty'!$B$4,F346=9),H346+K346,"")</f>
        <v/>
      </c>
      <c r="R346" s="43" t="str">
        <f>IF(AND(E346&lt;&gt;'Povolené hodnoty'!$B$4,F346=2),G346+J346,"")</f>
        <v/>
      </c>
      <c r="S346" s="44" t="str">
        <f>IF(AND(E346&lt;&gt;'Povolené hodnoty'!$B$4,F346=3),G346+J346,"")</f>
        <v/>
      </c>
      <c r="T346" s="44" t="str">
        <f>IF(AND(E346&lt;&gt;'Povolené hodnoty'!$B$4,F346=4),G346+J346,"")</f>
        <v/>
      </c>
      <c r="U346" s="44" t="str">
        <f>IF(AND(E346&lt;&gt;'Povolené hodnoty'!$B$4,F346="5a"),G346-H346+J346-K346,"")</f>
        <v/>
      </c>
      <c r="V346" s="44" t="str">
        <f>IF(AND(E346&lt;&gt;'Povolené hodnoty'!$B$4,F346="5b"),G346-H346+J346-K346,"")</f>
        <v/>
      </c>
      <c r="W346" s="44" t="str">
        <f>IF(AND(E346&lt;&gt;'Povolené hodnoty'!$B$4,F346=6),G346+J346,"")</f>
        <v/>
      </c>
      <c r="X346" s="45" t="str">
        <f>IF(AND(E346&lt;&gt;'Povolené hodnoty'!$B$4,F346=7),G346+J346,"")</f>
        <v/>
      </c>
      <c r="Y346" s="43" t="str">
        <f>IF(AND(E346&lt;&gt;'Povolené hodnoty'!$B$4,F346=10),H346+K346,"")</f>
        <v/>
      </c>
      <c r="Z346" s="44" t="str">
        <f>IF(AND(E346&lt;&gt;'Povolené hodnoty'!$B$4,F346=11),H346+K346,"")</f>
        <v/>
      </c>
      <c r="AA346" s="44" t="str">
        <f>IF(AND(E346&lt;&gt;'Povolené hodnoty'!$B$4,F346=12),H346+K346,"")</f>
        <v/>
      </c>
      <c r="AB346" s="45" t="str">
        <f>IF(AND(E346&lt;&gt;'Povolené hodnoty'!$B$4,F346=13),H346+K346,"")</f>
        <v/>
      </c>
      <c r="AD346" s="19" t="b">
        <f t="shared" si="36"/>
        <v>0</v>
      </c>
      <c r="AE346" s="19" t="b">
        <f t="shared" si="37"/>
        <v>0</v>
      </c>
      <c r="AF346" s="19" t="b">
        <f>AND(E346&lt;&gt;'Povolené hodnoty'!$B$6,OR(SUM(G346,J346)&lt;&gt;SUM(N346:O346,R346:X346),SUM(H346,K346)&lt;&gt;SUM(P346:Q346,Y346:AB346),COUNT(G346:H346,J346:K346)&lt;&gt;COUNT(N346:AB346)))</f>
        <v>0</v>
      </c>
      <c r="AG346" s="19" t="b">
        <f>AND(E346='Povolené hodnoty'!$B$6,$AG$5)</f>
        <v>0</v>
      </c>
    </row>
    <row r="347" spans="1:33" x14ac:dyDescent="0.2">
      <c r="A347" s="81">
        <f t="shared" si="38"/>
        <v>342</v>
      </c>
      <c r="B347" s="85"/>
      <c r="C347" s="86"/>
      <c r="D347" s="75"/>
      <c r="E347" s="76"/>
      <c r="F347" s="77"/>
      <c r="G347" s="78"/>
      <c r="H347" s="79"/>
      <c r="I347" s="45">
        <f t="shared" si="33"/>
        <v>3625</v>
      </c>
      <c r="J347" s="158"/>
      <c r="K347" s="159"/>
      <c r="L347" s="160">
        <f t="shared" si="34"/>
        <v>10884</v>
      </c>
      <c r="M347" s="46">
        <f t="shared" si="35"/>
        <v>342</v>
      </c>
      <c r="N347" s="43" t="str">
        <f>IF(AND(E347='Povolené hodnoty'!$B$4,F347=2),G347+J347,"")</f>
        <v/>
      </c>
      <c r="O347" s="45" t="str">
        <f>IF(AND(E347='Povolené hodnoty'!$B$4,F347=1),G347+J347,"")</f>
        <v/>
      </c>
      <c r="P347" s="43" t="str">
        <f>IF(AND(E347='Povolené hodnoty'!$B$4,F347=10),H347+K347,"")</f>
        <v/>
      </c>
      <c r="Q347" s="45" t="str">
        <f>IF(AND(E347='Povolené hodnoty'!$B$4,F347=9),H347+K347,"")</f>
        <v/>
      </c>
      <c r="R347" s="43" t="str">
        <f>IF(AND(E347&lt;&gt;'Povolené hodnoty'!$B$4,F347=2),G347+J347,"")</f>
        <v/>
      </c>
      <c r="S347" s="44" t="str">
        <f>IF(AND(E347&lt;&gt;'Povolené hodnoty'!$B$4,F347=3),G347+J347,"")</f>
        <v/>
      </c>
      <c r="T347" s="44" t="str">
        <f>IF(AND(E347&lt;&gt;'Povolené hodnoty'!$B$4,F347=4),G347+J347,"")</f>
        <v/>
      </c>
      <c r="U347" s="44" t="str">
        <f>IF(AND(E347&lt;&gt;'Povolené hodnoty'!$B$4,F347="5a"),G347-H347+J347-K347,"")</f>
        <v/>
      </c>
      <c r="V347" s="44" t="str">
        <f>IF(AND(E347&lt;&gt;'Povolené hodnoty'!$B$4,F347="5b"),G347-H347+J347-K347,"")</f>
        <v/>
      </c>
      <c r="W347" s="44" t="str">
        <f>IF(AND(E347&lt;&gt;'Povolené hodnoty'!$B$4,F347=6),G347+J347,"")</f>
        <v/>
      </c>
      <c r="X347" s="45" t="str">
        <f>IF(AND(E347&lt;&gt;'Povolené hodnoty'!$B$4,F347=7),G347+J347,"")</f>
        <v/>
      </c>
      <c r="Y347" s="43" t="str">
        <f>IF(AND(E347&lt;&gt;'Povolené hodnoty'!$B$4,F347=10),H347+K347,"")</f>
        <v/>
      </c>
      <c r="Z347" s="44" t="str">
        <f>IF(AND(E347&lt;&gt;'Povolené hodnoty'!$B$4,F347=11),H347+K347,"")</f>
        <v/>
      </c>
      <c r="AA347" s="44" t="str">
        <f>IF(AND(E347&lt;&gt;'Povolené hodnoty'!$B$4,F347=12),H347+K347,"")</f>
        <v/>
      </c>
      <c r="AB347" s="45" t="str">
        <f>IF(AND(E347&lt;&gt;'Povolené hodnoty'!$B$4,F347=13),H347+K347,"")</f>
        <v/>
      </c>
      <c r="AD347" s="19" t="b">
        <f t="shared" si="36"/>
        <v>0</v>
      </c>
      <c r="AE347" s="19" t="b">
        <f t="shared" si="37"/>
        <v>0</v>
      </c>
      <c r="AF347" s="19" t="b">
        <f>AND(E347&lt;&gt;'Povolené hodnoty'!$B$6,OR(SUM(G347,J347)&lt;&gt;SUM(N347:O347,R347:X347),SUM(H347,K347)&lt;&gt;SUM(P347:Q347,Y347:AB347),COUNT(G347:H347,J347:K347)&lt;&gt;COUNT(N347:AB347)))</f>
        <v>0</v>
      </c>
      <c r="AG347" s="19" t="b">
        <f>AND(E347='Povolené hodnoty'!$B$6,$AG$5)</f>
        <v>0</v>
      </c>
    </row>
    <row r="348" spans="1:33" x14ac:dyDescent="0.2">
      <c r="A348" s="81">
        <f t="shared" si="38"/>
        <v>343</v>
      </c>
      <c r="B348" s="85"/>
      <c r="C348" s="86"/>
      <c r="D348" s="75"/>
      <c r="E348" s="76"/>
      <c r="F348" s="77"/>
      <c r="G348" s="78"/>
      <c r="H348" s="79"/>
      <c r="I348" s="45">
        <f t="shared" si="33"/>
        <v>3625</v>
      </c>
      <c r="J348" s="158"/>
      <c r="K348" s="159"/>
      <c r="L348" s="160">
        <f t="shared" si="34"/>
        <v>10884</v>
      </c>
      <c r="M348" s="46">
        <f t="shared" si="35"/>
        <v>343</v>
      </c>
      <c r="N348" s="43" t="str">
        <f>IF(AND(E348='Povolené hodnoty'!$B$4,F348=2),G348+J348,"")</f>
        <v/>
      </c>
      <c r="O348" s="45" t="str">
        <f>IF(AND(E348='Povolené hodnoty'!$B$4,F348=1),G348+J348,"")</f>
        <v/>
      </c>
      <c r="P348" s="43" t="str">
        <f>IF(AND(E348='Povolené hodnoty'!$B$4,F348=10),H348+K348,"")</f>
        <v/>
      </c>
      <c r="Q348" s="45" t="str">
        <f>IF(AND(E348='Povolené hodnoty'!$B$4,F348=9),H348+K348,"")</f>
        <v/>
      </c>
      <c r="R348" s="43" t="str">
        <f>IF(AND(E348&lt;&gt;'Povolené hodnoty'!$B$4,F348=2),G348+J348,"")</f>
        <v/>
      </c>
      <c r="S348" s="44" t="str">
        <f>IF(AND(E348&lt;&gt;'Povolené hodnoty'!$B$4,F348=3),G348+J348,"")</f>
        <v/>
      </c>
      <c r="T348" s="44" t="str">
        <f>IF(AND(E348&lt;&gt;'Povolené hodnoty'!$B$4,F348=4),G348+J348,"")</f>
        <v/>
      </c>
      <c r="U348" s="44" t="str">
        <f>IF(AND(E348&lt;&gt;'Povolené hodnoty'!$B$4,F348="5a"),G348-H348+J348-K348,"")</f>
        <v/>
      </c>
      <c r="V348" s="44" t="str">
        <f>IF(AND(E348&lt;&gt;'Povolené hodnoty'!$B$4,F348="5b"),G348-H348+J348-K348,"")</f>
        <v/>
      </c>
      <c r="W348" s="44" t="str">
        <f>IF(AND(E348&lt;&gt;'Povolené hodnoty'!$B$4,F348=6),G348+J348,"")</f>
        <v/>
      </c>
      <c r="X348" s="45" t="str">
        <f>IF(AND(E348&lt;&gt;'Povolené hodnoty'!$B$4,F348=7),G348+J348,"")</f>
        <v/>
      </c>
      <c r="Y348" s="43" t="str">
        <f>IF(AND(E348&lt;&gt;'Povolené hodnoty'!$B$4,F348=10),H348+K348,"")</f>
        <v/>
      </c>
      <c r="Z348" s="44" t="str">
        <f>IF(AND(E348&lt;&gt;'Povolené hodnoty'!$B$4,F348=11),H348+K348,"")</f>
        <v/>
      </c>
      <c r="AA348" s="44" t="str">
        <f>IF(AND(E348&lt;&gt;'Povolené hodnoty'!$B$4,F348=12),H348+K348,"")</f>
        <v/>
      </c>
      <c r="AB348" s="45" t="str">
        <f>IF(AND(E348&lt;&gt;'Povolené hodnoty'!$B$4,F348=13),H348+K348,"")</f>
        <v/>
      </c>
      <c r="AD348" s="19" t="b">
        <f t="shared" si="36"/>
        <v>0</v>
      </c>
      <c r="AE348" s="19" t="b">
        <f t="shared" si="37"/>
        <v>0</v>
      </c>
      <c r="AF348" s="19" t="b">
        <f>AND(E348&lt;&gt;'Povolené hodnoty'!$B$6,OR(SUM(G348,J348)&lt;&gt;SUM(N348:O348,R348:X348),SUM(H348,K348)&lt;&gt;SUM(P348:Q348,Y348:AB348),COUNT(G348:H348,J348:K348)&lt;&gt;COUNT(N348:AB348)))</f>
        <v>0</v>
      </c>
      <c r="AG348" s="19" t="b">
        <f>AND(E348='Povolené hodnoty'!$B$6,$AG$5)</f>
        <v>0</v>
      </c>
    </row>
    <row r="349" spans="1:33" x14ac:dyDescent="0.2">
      <c r="A349" s="81">
        <f t="shared" si="38"/>
        <v>344</v>
      </c>
      <c r="B349" s="85"/>
      <c r="C349" s="86"/>
      <c r="D349" s="75"/>
      <c r="E349" s="76"/>
      <c r="F349" s="77"/>
      <c r="G349" s="78"/>
      <c r="H349" s="79"/>
      <c r="I349" s="45">
        <f t="shared" si="33"/>
        <v>3625</v>
      </c>
      <c r="J349" s="158"/>
      <c r="K349" s="159"/>
      <c r="L349" s="160">
        <f t="shared" si="34"/>
        <v>10884</v>
      </c>
      <c r="M349" s="46">
        <f t="shared" si="35"/>
        <v>344</v>
      </c>
      <c r="N349" s="43" t="str">
        <f>IF(AND(E349='Povolené hodnoty'!$B$4,F349=2),G349+J349,"")</f>
        <v/>
      </c>
      <c r="O349" s="45" t="str">
        <f>IF(AND(E349='Povolené hodnoty'!$B$4,F349=1),G349+J349,"")</f>
        <v/>
      </c>
      <c r="P349" s="43" t="str">
        <f>IF(AND(E349='Povolené hodnoty'!$B$4,F349=10),H349+K349,"")</f>
        <v/>
      </c>
      <c r="Q349" s="45" t="str">
        <f>IF(AND(E349='Povolené hodnoty'!$B$4,F349=9),H349+K349,"")</f>
        <v/>
      </c>
      <c r="R349" s="43" t="str">
        <f>IF(AND(E349&lt;&gt;'Povolené hodnoty'!$B$4,F349=2),G349+J349,"")</f>
        <v/>
      </c>
      <c r="S349" s="44" t="str">
        <f>IF(AND(E349&lt;&gt;'Povolené hodnoty'!$B$4,F349=3),G349+J349,"")</f>
        <v/>
      </c>
      <c r="T349" s="44" t="str">
        <f>IF(AND(E349&lt;&gt;'Povolené hodnoty'!$B$4,F349=4),G349+J349,"")</f>
        <v/>
      </c>
      <c r="U349" s="44" t="str">
        <f>IF(AND(E349&lt;&gt;'Povolené hodnoty'!$B$4,F349="5a"),G349-H349+J349-K349,"")</f>
        <v/>
      </c>
      <c r="V349" s="44" t="str">
        <f>IF(AND(E349&lt;&gt;'Povolené hodnoty'!$B$4,F349="5b"),G349-H349+J349-K349,"")</f>
        <v/>
      </c>
      <c r="W349" s="44" t="str">
        <f>IF(AND(E349&lt;&gt;'Povolené hodnoty'!$B$4,F349=6),G349+J349,"")</f>
        <v/>
      </c>
      <c r="X349" s="45" t="str">
        <f>IF(AND(E349&lt;&gt;'Povolené hodnoty'!$B$4,F349=7),G349+J349,"")</f>
        <v/>
      </c>
      <c r="Y349" s="43" t="str">
        <f>IF(AND(E349&lt;&gt;'Povolené hodnoty'!$B$4,F349=10),H349+K349,"")</f>
        <v/>
      </c>
      <c r="Z349" s="44" t="str">
        <f>IF(AND(E349&lt;&gt;'Povolené hodnoty'!$B$4,F349=11),H349+K349,"")</f>
        <v/>
      </c>
      <c r="AA349" s="44" t="str">
        <f>IF(AND(E349&lt;&gt;'Povolené hodnoty'!$B$4,F349=12),H349+K349,"")</f>
        <v/>
      </c>
      <c r="AB349" s="45" t="str">
        <f>IF(AND(E349&lt;&gt;'Povolené hodnoty'!$B$4,F349=13),H349+K349,"")</f>
        <v/>
      </c>
      <c r="AD349" s="19" t="b">
        <f t="shared" si="36"/>
        <v>0</v>
      </c>
      <c r="AE349" s="19" t="b">
        <f t="shared" si="37"/>
        <v>0</v>
      </c>
      <c r="AF349" s="19" t="b">
        <f>AND(E349&lt;&gt;'Povolené hodnoty'!$B$6,OR(SUM(G349,J349)&lt;&gt;SUM(N349:O349,R349:X349),SUM(H349,K349)&lt;&gt;SUM(P349:Q349,Y349:AB349),COUNT(G349:H349,J349:K349)&lt;&gt;COUNT(N349:AB349)))</f>
        <v>0</v>
      </c>
      <c r="AG349" s="19" t="b">
        <f>AND(E349='Povolené hodnoty'!$B$6,$AG$5)</f>
        <v>0</v>
      </c>
    </row>
    <row r="350" spans="1:33" x14ac:dyDescent="0.2">
      <c r="A350" s="81">
        <f t="shared" si="38"/>
        <v>345</v>
      </c>
      <c r="B350" s="85"/>
      <c r="C350" s="86"/>
      <c r="D350" s="75"/>
      <c r="E350" s="76"/>
      <c r="F350" s="77"/>
      <c r="G350" s="78"/>
      <c r="H350" s="79"/>
      <c r="I350" s="45">
        <f t="shared" si="33"/>
        <v>3625</v>
      </c>
      <c r="J350" s="158"/>
      <c r="K350" s="159"/>
      <c r="L350" s="160">
        <f t="shared" si="34"/>
        <v>10884</v>
      </c>
      <c r="M350" s="46">
        <f t="shared" si="35"/>
        <v>345</v>
      </c>
      <c r="N350" s="43" t="str">
        <f>IF(AND(E350='Povolené hodnoty'!$B$4,F350=2),G350+J350,"")</f>
        <v/>
      </c>
      <c r="O350" s="45" t="str">
        <f>IF(AND(E350='Povolené hodnoty'!$B$4,F350=1),G350+J350,"")</f>
        <v/>
      </c>
      <c r="P350" s="43" t="str">
        <f>IF(AND(E350='Povolené hodnoty'!$B$4,F350=10),H350+K350,"")</f>
        <v/>
      </c>
      <c r="Q350" s="45" t="str">
        <f>IF(AND(E350='Povolené hodnoty'!$B$4,F350=9),H350+K350,"")</f>
        <v/>
      </c>
      <c r="R350" s="43" t="str">
        <f>IF(AND(E350&lt;&gt;'Povolené hodnoty'!$B$4,F350=2),G350+J350,"")</f>
        <v/>
      </c>
      <c r="S350" s="44" t="str">
        <f>IF(AND(E350&lt;&gt;'Povolené hodnoty'!$B$4,F350=3),G350+J350,"")</f>
        <v/>
      </c>
      <c r="T350" s="44" t="str">
        <f>IF(AND(E350&lt;&gt;'Povolené hodnoty'!$B$4,F350=4),G350+J350,"")</f>
        <v/>
      </c>
      <c r="U350" s="44" t="str">
        <f>IF(AND(E350&lt;&gt;'Povolené hodnoty'!$B$4,F350="5a"),G350-H350+J350-K350,"")</f>
        <v/>
      </c>
      <c r="V350" s="44" t="str">
        <f>IF(AND(E350&lt;&gt;'Povolené hodnoty'!$B$4,F350="5b"),G350-H350+J350-K350,"")</f>
        <v/>
      </c>
      <c r="W350" s="44" t="str">
        <f>IF(AND(E350&lt;&gt;'Povolené hodnoty'!$B$4,F350=6),G350+J350,"")</f>
        <v/>
      </c>
      <c r="X350" s="45" t="str">
        <f>IF(AND(E350&lt;&gt;'Povolené hodnoty'!$B$4,F350=7),G350+J350,"")</f>
        <v/>
      </c>
      <c r="Y350" s="43" t="str">
        <f>IF(AND(E350&lt;&gt;'Povolené hodnoty'!$B$4,F350=10),H350+K350,"")</f>
        <v/>
      </c>
      <c r="Z350" s="44" t="str">
        <f>IF(AND(E350&lt;&gt;'Povolené hodnoty'!$B$4,F350=11),H350+K350,"")</f>
        <v/>
      </c>
      <c r="AA350" s="44" t="str">
        <f>IF(AND(E350&lt;&gt;'Povolené hodnoty'!$B$4,F350=12),H350+K350,"")</f>
        <v/>
      </c>
      <c r="AB350" s="45" t="str">
        <f>IF(AND(E350&lt;&gt;'Povolené hodnoty'!$B$4,F350=13),H350+K350,"")</f>
        <v/>
      </c>
      <c r="AD350" s="19" t="b">
        <f t="shared" si="36"/>
        <v>0</v>
      </c>
      <c r="AE350" s="19" t="b">
        <f t="shared" si="37"/>
        <v>0</v>
      </c>
      <c r="AF350" s="19" t="b">
        <f>AND(E350&lt;&gt;'Povolené hodnoty'!$B$6,OR(SUM(G350,J350)&lt;&gt;SUM(N350:O350,R350:X350),SUM(H350,K350)&lt;&gt;SUM(P350:Q350,Y350:AB350),COUNT(G350:H350,J350:K350)&lt;&gt;COUNT(N350:AB350)))</f>
        <v>0</v>
      </c>
      <c r="AG350" s="19" t="b">
        <f>AND(E350='Povolené hodnoty'!$B$6,$AG$5)</f>
        <v>0</v>
      </c>
    </row>
    <row r="351" spans="1:33" x14ac:dyDescent="0.2">
      <c r="A351" s="81">
        <f t="shared" si="38"/>
        <v>346</v>
      </c>
      <c r="B351" s="85"/>
      <c r="C351" s="86"/>
      <c r="D351" s="75"/>
      <c r="E351" s="76"/>
      <c r="F351" s="77"/>
      <c r="G351" s="78"/>
      <c r="H351" s="79"/>
      <c r="I351" s="45">
        <f t="shared" si="33"/>
        <v>3625</v>
      </c>
      <c r="J351" s="158"/>
      <c r="K351" s="159"/>
      <c r="L351" s="160">
        <f t="shared" si="34"/>
        <v>10884</v>
      </c>
      <c r="M351" s="46">
        <f t="shared" si="35"/>
        <v>346</v>
      </c>
      <c r="N351" s="43" t="str">
        <f>IF(AND(E351='Povolené hodnoty'!$B$4,F351=2),G351+J351,"")</f>
        <v/>
      </c>
      <c r="O351" s="45" t="str">
        <f>IF(AND(E351='Povolené hodnoty'!$B$4,F351=1),G351+J351,"")</f>
        <v/>
      </c>
      <c r="P351" s="43" t="str">
        <f>IF(AND(E351='Povolené hodnoty'!$B$4,F351=10),H351+K351,"")</f>
        <v/>
      </c>
      <c r="Q351" s="45" t="str">
        <f>IF(AND(E351='Povolené hodnoty'!$B$4,F351=9),H351+K351,"")</f>
        <v/>
      </c>
      <c r="R351" s="43" t="str">
        <f>IF(AND(E351&lt;&gt;'Povolené hodnoty'!$B$4,F351=2),G351+J351,"")</f>
        <v/>
      </c>
      <c r="S351" s="44" t="str">
        <f>IF(AND(E351&lt;&gt;'Povolené hodnoty'!$B$4,F351=3),G351+J351,"")</f>
        <v/>
      </c>
      <c r="T351" s="44" t="str">
        <f>IF(AND(E351&lt;&gt;'Povolené hodnoty'!$B$4,F351=4),G351+J351,"")</f>
        <v/>
      </c>
      <c r="U351" s="44" t="str">
        <f>IF(AND(E351&lt;&gt;'Povolené hodnoty'!$B$4,F351="5a"),G351-H351+J351-K351,"")</f>
        <v/>
      </c>
      <c r="V351" s="44" t="str">
        <f>IF(AND(E351&lt;&gt;'Povolené hodnoty'!$B$4,F351="5b"),G351-H351+J351-K351,"")</f>
        <v/>
      </c>
      <c r="W351" s="44" t="str">
        <f>IF(AND(E351&lt;&gt;'Povolené hodnoty'!$B$4,F351=6),G351+J351,"")</f>
        <v/>
      </c>
      <c r="X351" s="45" t="str">
        <f>IF(AND(E351&lt;&gt;'Povolené hodnoty'!$B$4,F351=7),G351+J351,"")</f>
        <v/>
      </c>
      <c r="Y351" s="43" t="str">
        <f>IF(AND(E351&lt;&gt;'Povolené hodnoty'!$B$4,F351=10),H351+K351,"")</f>
        <v/>
      </c>
      <c r="Z351" s="44" t="str">
        <f>IF(AND(E351&lt;&gt;'Povolené hodnoty'!$B$4,F351=11),H351+K351,"")</f>
        <v/>
      </c>
      <c r="AA351" s="44" t="str">
        <f>IF(AND(E351&lt;&gt;'Povolené hodnoty'!$B$4,F351=12),H351+K351,"")</f>
        <v/>
      </c>
      <c r="AB351" s="45" t="str">
        <f>IF(AND(E351&lt;&gt;'Povolené hodnoty'!$B$4,F351=13),H351+K351,"")</f>
        <v/>
      </c>
      <c r="AD351" s="19" t="b">
        <f t="shared" si="36"/>
        <v>0</v>
      </c>
      <c r="AE351" s="19" t="b">
        <f t="shared" si="37"/>
        <v>0</v>
      </c>
      <c r="AF351" s="19" t="b">
        <f>AND(E351&lt;&gt;'Povolené hodnoty'!$B$6,OR(SUM(G351,J351)&lt;&gt;SUM(N351:O351,R351:X351),SUM(H351,K351)&lt;&gt;SUM(P351:Q351,Y351:AB351),COUNT(G351:H351,J351:K351)&lt;&gt;COUNT(N351:AB351)))</f>
        <v>0</v>
      </c>
      <c r="AG351" s="19" t="b">
        <f>AND(E351='Povolené hodnoty'!$B$6,$AG$5)</f>
        <v>0</v>
      </c>
    </row>
    <row r="352" spans="1:33" x14ac:dyDescent="0.2">
      <c r="A352" s="81">
        <f t="shared" si="38"/>
        <v>347</v>
      </c>
      <c r="B352" s="85"/>
      <c r="C352" s="86"/>
      <c r="D352" s="75"/>
      <c r="E352" s="76"/>
      <c r="F352" s="77"/>
      <c r="G352" s="78"/>
      <c r="H352" s="79"/>
      <c r="I352" s="45">
        <f t="shared" si="33"/>
        <v>3625</v>
      </c>
      <c r="J352" s="158"/>
      <c r="K352" s="159"/>
      <c r="L352" s="160">
        <f t="shared" si="34"/>
        <v>10884</v>
      </c>
      <c r="M352" s="46">
        <f t="shared" si="35"/>
        <v>347</v>
      </c>
      <c r="N352" s="43" t="str">
        <f>IF(AND(E352='Povolené hodnoty'!$B$4,F352=2),G352+J352,"")</f>
        <v/>
      </c>
      <c r="O352" s="45" t="str">
        <f>IF(AND(E352='Povolené hodnoty'!$B$4,F352=1),G352+J352,"")</f>
        <v/>
      </c>
      <c r="P352" s="43" t="str">
        <f>IF(AND(E352='Povolené hodnoty'!$B$4,F352=10),H352+K352,"")</f>
        <v/>
      </c>
      <c r="Q352" s="45" t="str">
        <f>IF(AND(E352='Povolené hodnoty'!$B$4,F352=9),H352+K352,"")</f>
        <v/>
      </c>
      <c r="R352" s="43" t="str">
        <f>IF(AND(E352&lt;&gt;'Povolené hodnoty'!$B$4,F352=2),G352+J352,"")</f>
        <v/>
      </c>
      <c r="S352" s="44" t="str">
        <f>IF(AND(E352&lt;&gt;'Povolené hodnoty'!$B$4,F352=3),G352+J352,"")</f>
        <v/>
      </c>
      <c r="T352" s="44" t="str">
        <f>IF(AND(E352&lt;&gt;'Povolené hodnoty'!$B$4,F352=4),G352+J352,"")</f>
        <v/>
      </c>
      <c r="U352" s="44" t="str">
        <f>IF(AND(E352&lt;&gt;'Povolené hodnoty'!$B$4,F352="5a"),G352-H352+J352-K352,"")</f>
        <v/>
      </c>
      <c r="V352" s="44" t="str">
        <f>IF(AND(E352&lt;&gt;'Povolené hodnoty'!$B$4,F352="5b"),G352-H352+J352-K352,"")</f>
        <v/>
      </c>
      <c r="W352" s="44" t="str">
        <f>IF(AND(E352&lt;&gt;'Povolené hodnoty'!$B$4,F352=6),G352+J352,"")</f>
        <v/>
      </c>
      <c r="X352" s="45" t="str">
        <f>IF(AND(E352&lt;&gt;'Povolené hodnoty'!$B$4,F352=7),G352+J352,"")</f>
        <v/>
      </c>
      <c r="Y352" s="43" t="str">
        <f>IF(AND(E352&lt;&gt;'Povolené hodnoty'!$B$4,F352=10),H352+K352,"")</f>
        <v/>
      </c>
      <c r="Z352" s="44" t="str">
        <f>IF(AND(E352&lt;&gt;'Povolené hodnoty'!$B$4,F352=11),H352+K352,"")</f>
        <v/>
      </c>
      <c r="AA352" s="44" t="str">
        <f>IF(AND(E352&lt;&gt;'Povolené hodnoty'!$B$4,F352=12),H352+K352,"")</f>
        <v/>
      </c>
      <c r="AB352" s="45" t="str">
        <f>IF(AND(E352&lt;&gt;'Povolené hodnoty'!$B$4,F352=13),H352+K352,"")</f>
        <v/>
      </c>
      <c r="AD352" s="19" t="b">
        <f t="shared" si="36"/>
        <v>0</v>
      </c>
      <c r="AE352" s="19" t="b">
        <f t="shared" si="37"/>
        <v>0</v>
      </c>
      <c r="AF352" s="19" t="b">
        <f>AND(E352&lt;&gt;'Povolené hodnoty'!$B$6,OR(SUM(G352,J352)&lt;&gt;SUM(N352:O352,R352:X352),SUM(H352,K352)&lt;&gt;SUM(P352:Q352,Y352:AB352),COUNT(G352:H352,J352:K352)&lt;&gt;COUNT(N352:AB352)))</f>
        <v>0</v>
      </c>
      <c r="AG352" s="19" t="b">
        <f>AND(E352='Povolené hodnoty'!$B$6,$AG$5)</f>
        <v>0</v>
      </c>
    </row>
    <row r="353" spans="1:33" x14ac:dyDescent="0.2">
      <c r="A353" s="81">
        <f t="shared" si="38"/>
        <v>348</v>
      </c>
      <c r="B353" s="85"/>
      <c r="C353" s="86"/>
      <c r="D353" s="75"/>
      <c r="E353" s="76"/>
      <c r="F353" s="77"/>
      <c r="G353" s="78"/>
      <c r="H353" s="79"/>
      <c r="I353" s="45">
        <f t="shared" si="33"/>
        <v>3625</v>
      </c>
      <c r="J353" s="158"/>
      <c r="K353" s="159"/>
      <c r="L353" s="160">
        <f t="shared" si="34"/>
        <v>10884</v>
      </c>
      <c r="M353" s="46">
        <f t="shared" si="35"/>
        <v>348</v>
      </c>
      <c r="N353" s="43" t="str">
        <f>IF(AND(E353='Povolené hodnoty'!$B$4,F353=2),G353+J353,"")</f>
        <v/>
      </c>
      <c r="O353" s="45" t="str">
        <f>IF(AND(E353='Povolené hodnoty'!$B$4,F353=1),G353+J353,"")</f>
        <v/>
      </c>
      <c r="P353" s="43" t="str">
        <f>IF(AND(E353='Povolené hodnoty'!$B$4,F353=10),H353+K353,"")</f>
        <v/>
      </c>
      <c r="Q353" s="45" t="str">
        <f>IF(AND(E353='Povolené hodnoty'!$B$4,F353=9),H353+K353,"")</f>
        <v/>
      </c>
      <c r="R353" s="43" t="str">
        <f>IF(AND(E353&lt;&gt;'Povolené hodnoty'!$B$4,F353=2),G353+J353,"")</f>
        <v/>
      </c>
      <c r="S353" s="44" t="str">
        <f>IF(AND(E353&lt;&gt;'Povolené hodnoty'!$B$4,F353=3),G353+J353,"")</f>
        <v/>
      </c>
      <c r="T353" s="44" t="str">
        <f>IF(AND(E353&lt;&gt;'Povolené hodnoty'!$B$4,F353=4),G353+J353,"")</f>
        <v/>
      </c>
      <c r="U353" s="44" t="str">
        <f>IF(AND(E353&lt;&gt;'Povolené hodnoty'!$B$4,F353="5a"),G353-H353+J353-K353,"")</f>
        <v/>
      </c>
      <c r="V353" s="44" t="str">
        <f>IF(AND(E353&lt;&gt;'Povolené hodnoty'!$B$4,F353="5b"),G353-H353+J353-K353,"")</f>
        <v/>
      </c>
      <c r="W353" s="44" t="str">
        <f>IF(AND(E353&lt;&gt;'Povolené hodnoty'!$B$4,F353=6),G353+J353,"")</f>
        <v/>
      </c>
      <c r="X353" s="45" t="str">
        <f>IF(AND(E353&lt;&gt;'Povolené hodnoty'!$B$4,F353=7),G353+J353,"")</f>
        <v/>
      </c>
      <c r="Y353" s="43" t="str">
        <f>IF(AND(E353&lt;&gt;'Povolené hodnoty'!$B$4,F353=10),H353+K353,"")</f>
        <v/>
      </c>
      <c r="Z353" s="44" t="str">
        <f>IF(AND(E353&lt;&gt;'Povolené hodnoty'!$B$4,F353=11),H353+K353,"")</f>
        <v/>
      </c>
      <c r="AA353" s="44" t="str">
        <f>IF(AND(E353&lt;&gt;'Povolené hodnoty'!$B$4,F353=12),H353+K353,"")</f>
        <v/>
      </c>
      <c r="AB353" s="45" t="str">
        <f>IF(AND(E353&lt;&gt;'Povolené hodnoty'!$B$4,F353=13),H353+K353,"")</f>
        <v/>
      </c>
      <c r="AD353" s="19" t="b">
        <f t="shared" si="36"/>
        <v>0</v>
      </c>
      <c r="AE353" s="19" t="b">
        <f t="shared" si="37"/>
        <v>0</v>
      </c>
      <c r="AF353" s="19" t="b">
        <f>AND(E353&lt;&gt;'Povolené hodnoty'!$B$6,OR(SUM(G353,J353)&lt;&gt;SUM(N353:O353,R353:X353),SUM(H353,K353)&lt;&gt;SUM(P353:Q353,Y353:AB353),COUNT(G353:H353,J353:K353)&lt;&gt;COUNT(N353:AB353)))</f>
        <v>0</v>
      </c>
      <c r="AG353" s="19" t="b">
        <f>AND(E353='Povolené hodnoty'!$B$6,$AG$5)</f>
        <v>0</v>
      </c>
    </row>
    <row r="354" spans="1:33" x14ac:dyDescent="0.2">
      <c r="A354" s="81">
        <f t="shared" si="38"/>
        <v>349</v>
      </c>
      <c r="B354" s="85"/>
      <c r="C354" s="86"/>
      <c r="D354" s="75"/>
      <c r="E354" s="76"/>
      <c r="F354" s="77"/>
      <c r="G354" s="78"/>
      <c r="H354" s="79"/>
      <c r="I354" s="45">
        <f t="shared" si="33"/>
        <v>3625</v>
      </c>
      <c r="J354" s="158"/>
      <c r="K354" s="159"/>
      <c r="L354" s="160">
        <f t="shared" si="34"/>
        <v>10884</v>
      </c>
      <c r="M354" s="46">
        <f t="shared" si="35"/>
        <v>349</v>
      </c>
      <c r="N354" s="43" t="str">
        <f>IF(AND(E354='Povolené hodnoty'!$B$4,F354=2),G354+J354,"")</f>
        <v/>
      </c>
      <c r="O354" s="45" t="str">
        <f>IF(AND(E354='Povolené hodnoty'!$B$4,F354=1),G354+J354,"")</f>
        <v/>
      </c>
      <c r="P354" s="43" t="str">
        <f>IF(AND(E354='Povolené hodnoty'!$B$4,F354=10),H354+K354,"")</f>
        <v/>
      </c>
      <c r="Q354" s="45" t="str">
        <f>IF(AND(E354='Povolené hodnoty'!$B$4,F354=9),H354+K354,"")</f>
        <v/>
      </c>
      <c r="R354" s="43" t="str">
        <f>IF(AND(E354&lt;&gt;'Povolené hodnoty'!$B$4,F354=2),G354+J354,"")</f>
        <v/>
      </c>
      <c r="S354" s="44" t="str">
        <f>IF(AND(E354&lt;&gt;'Povolené hodnoty'!$B$4,F354=3),G354+J354,"")</f>
        <v/>
      </c>
      <c r="T354" s="44" t="str">
        <f>IF(AND(E354&lt;&gt;'Povolené hodnoty'!$B$4,F354=4),G354+J354,"")</f>
        <v/>
      </c>
      <c r="U354" s="44" t="str">
        <f>IF(AND(E354&lt;&gt;'Povolené hodnoty'!$B$4,F354="5a"),G354-H354+J354-K354,"")</f>
        <v/>
      </c>
      <c r="V354" s="44" t="str">
        <f>IF(AND(E354&lt;&gt;'Povolené hodnoty'!$B$4,F354="5b"),G354-H354+J354-K354,"")</f>
        <v/>
      </c>
      <c r="W354" s="44" t="str">
        <f>IF(AND(E354&lt;&gt;'Povolené hodnoty'!$B$4,F354=6),G354+J354,"")</f>
        <v/>
      </c>
      <c r="X354" s="45" t="str">
        <f>IF(AND(E354&lt;&gt;'Povolené hodnoty'!$B$4,F354=7),G354+J354,"")</f>
        <v/>
      </c>
      <c r="Y354" s="43" t="str">
        <f>IF(AND(E354&lt;&gt;'Povolené hodnoty'!$B$4,F354=10),H354+K354,"")</f>
        <v/>
      </c>
      <c r="Z354" s="44" t="str">
        <f>IF(AND(E354&lt;&gt;'Povolené hodnoty'!$B$4,F354=11),H354+K354,"")</f>
        <v/>
      </c>
      <c r="AA354" s="44" t="str">
        <f>IF(AND(E354&lt;&gt;'Povolené hodnoty'!$B$4,F354=12),H354+K354,"")</f>
        <v/>
      </c>
      <c r="AB354" s="45" t="str">
        <f>IF(AND(E354&lt;&gt;'Povolené hodnoty'!$B$4,F354=13),H354+K354,"")</f>
        <v/>
      </c>
      <c r="AD354" s="19" t="b">
        <f t="shared" si="36"/>
        <v>0</v>
      </c>
      <c r="AE354" s="19" t="b">
        <f t="shared" si="37"/>
        <v>0</v>
      </c>
      <c r="AF354" s="19" t="b">
        <f>AND(E354&lt;&gt;'Povolené hodnoty'!$B$6,OR(SUM(G354,J354)&lt;&gt;SUM(N354:O354,R354:X354),SUM(H354,K354)&lt;&gt;SUM(P354:Q354,Y354:AB354),COUNT(G354:H354,J354:K354)&lt;&gt;COUNT(N354:AB354)))</f>
        <v>0</v>
      </c>
      <c r="AG354" s="19" t="b">
        <f>AND(E354='Povolené hodnoty'!$B$6,$AG$5)</f>
        <v>0</v>
      </c>
    </row>
    <row r="355" spans="1:33" x14ac:dyDescent="0.2">
      <c r="A355" s="81">
        <f t="shared" si="38"/>
        <v>350</v>
      </c>
      <c r="B355" s="85"/>
      <c r="C355" s="86"/>
      <c r="D355" s="75"/>
      <c r="E355" s="76"/>
      <c r="F355" s="77"/>
      <c r="G355" s="78"/>
      <c r="H355" s="79"/>
      <c r="I355" s="45">
        <f t="shared" si="33"/>
        <v>3625</v>
      </c>
      <c r="J355" s="158"/>
      <c r="K355" s="159"/>
      <c r="L355" s="160">
        <f t="shared" si="34"/>
        <v>10884</v>
      </c>
      <c r="M355" s="46">
        <f t="shared" si="35"/>
        <v>350</v>
      </c>
      <c r="N355" s="43" t="str">
        <f>IF(AND(E355='Povolené hodnoty'!$B$4,F355=2),G355+J355,"")</f>
        <v/>
      </c>
      <c r="O355" s="45" t="str">
        <f>IF(AND(E355='Povolené hodnoty'!$B$4,F355=1),G355+J355,"")</f>
        <v/>
      </c>
      <c r="P355" s="43" t="str">
        <f>IF(AND(E355='Povolené hodnoty'!$B$4,F355=10),H355+K355,"")</f>
        <v/>
      </c>
      <c r="Q355" s="45" t="str">
        <f>IF(AND(E355='Povolené hodnoty'!$B$4,F355=9),H355+K355,"")</f>
        <v/>
      </c>
      <c r="R355" s="43" t="str">
        <f>IF(AND(E355&lt;&gt;'Povolené hodnoty'!$B$4,F355=2),G355+J355,"")</f>
        <v/>
      </c>
      <c r="S355" s="44" t="str">
        <f>IF(AND(E355&lt;&gt;'Povolené hodnoty'!$B$4,F355=3),G355+J355,"")</f>
        <v/>
      </c>
      <c r="T355" s="44" t="str">
        <f>IF(AND(E355&lt;&gt;'Povolené hodnoty'!$B$4,F355=4),G355+J355,"")</f>
        <v/>
      </c>
      <c r="U355" s="44" t="str">
        <f>IF(AND(E355&lt;&gt;'Povolené hodnoty'!$B$4,F355="5a"),G355-H355+J355-K355,"")</f>
        <v/>
      </c>
      <c r="V355" s="44" t="str">
        <f>IF(AND(E355&lt;&gt;'Povolené hodnoty'!$B$4,F355="5b"),G355-H355+J355-K355,"")</f>
        <v/>
      </c>
      <c r="W355" s="44" t="str">
        <f>IF(AND(E355&lt;&gt;'Povolené hodnoty'!$B$4,F355=6),G355+J355,"")</f>
        <v/>
      </c>
      <c r="X355" s="45" t="str">
        <f>IF(AND(E355&lt;&gt;'Povolené hodnoty'!$B$4,F355=7),G355+J355,"")</f>
        <v/>
      </c>
      <c r="Y355" s="43" t="str">
        <f>IF(AND(E355&lt;&gt;'Povolené hodnoty'!$B$4,F355=10),H355+K355,"")</f>
        <v/>
      </c>
      <c r="Z355" s="44" t="str">
        <f>IF(AND(E355&lt;&gt;'Povolené hodnoty'!$B$4,F355=11),H355+K355,"")</f>
        <v/>
      </c>
      <c r="AA355" s="44" t="str">
        <f>IF(AND(E355&lt;&gt;'Povolené hodnoty'!$B$4,F355=12),H355+K355,"")</f>
        <v/>
      </c>
      <c r="AB355" s="45" t="str">
        <f>IF(AND(E355&lt;&gt;'Povolené hodnoty'!$B$4,F355=13),H355+K355,"")</f>
        <v/>
      </c>
      <c r="AD355" s="19" t="b">
        <f t="shared" si="36"/>
        <v>0</v>
      </c>
      <c r="AE355" s="19" t="b">
        <f t="shared" si="37"/>
        <v>0</v>
      </c>
      <c r="AF355" s="19" t="b">
        <f>AND(E355&lt;&gt;'Povolené hodnoty'!$B$6,OR(SUM(G355,J355)&lt;&gt;SUM(N355:O355,R355:X355),SUM(H355,K355)&lt;&gt;SUM(P355:Q355,Y355:AB355),COUNT(G355:H355,J355:K355)&lt;&gt;COUNT(N355:AB355)))</f>
        <v>0</v>
      </c>
      <c r="AG355" s="19" t="b">
        <f>AND(E355='Povolené hodnoty'!$B$6,$AG$5)</f>
        <v>0</v>
      </c>
    </row>
    <row r="356" spans="1:33" x14ac:dyDescent="0.2">
      <c r="A356" s="81">
        <f t="shared" si="38"/>
        <v>351</v>
      </c>
      <c r="B356" s="85"/>
      <c r="C356" s="86"/>
      <c r="D356" s="75"/>
      <c r="E356" s="76"/>
      <c r="F356" s="77"/>
      <c r="G356" s="78"/>
      <c r="H356" s="79"/>
      <c r="I356" s="45">
        <f t="shared" si="33"/>
        <v>3625</v>
      </c>
      <c r="J356" s="158"/>
      <c r="K356" s="159"/>
      <c r="L356" s="160">
        <f t="shared" si="34"/>
        <v>10884</v>
      </c>
      <c r="M356" s="46">
        <f t="shared" si="35"/>
        <v>351</v>
      </c>
      <c r="N356" s="43" t="str">
        <f>IF(AND(E356='Povolené hodnoty'!$B$4,F356=2),G356+J356,"")</f>
        <v/>
      </c>
      <c r="O356" s="45" t="str">
        <f>IF(AND(E356='Povolené hodnoty'!$B$4,F356=1),G356+J356,"")</f>
        <v/>
      </c>
      <c r="P356" s="43" t="str">
        <f>IF(AND(E356='Povolené hodnoty'!$B$4,F356=10),H356+K356,"")</f>
        <v/>
      </c>
      <c r="Q356" s="45" t="str">
        <f>IF(AND(E356='Povolené hodnoty'!$B$4,F356=9),H356+K356,"")</f>
        <v/>
      </c>
      <c r="R356" s="43" t="str">
        <f>IF(AND(E356&lt;&gt;'Povolené hodnoty'!$B$4,F356=2),G356+J356,"")</f>
        <v/>
      </c>
      <c r="S356" s="44" t="str">
        <f>IF(AND(E356&lt;&gt;'Povolené hodnoty'!$B$4,F356=3),G356+J356,"")</f>
        <v/>
      </c>
      <c r="T356" s="44" t="str">
        <f>IF(AND(E356&lt;&gt;'Povolené hodnoty'!$B$4,F356=4),G356+J356,"")</f>
        <v/>
      </c>
      <c r="U356" s="44" t="str">
        <f>IF(AND(E356&lt;&gt;'Povolené hodnoty'!$B$4,F356="5a"),G356-H356+J356-K356,"")</f>
        <v/>
      </c>
      <c r="V356" s="44" t="str">
        <f>IF(AND(E356&lt;&gt;'Povolené hodnoty'!$B$4,F356="5b"),G356-H356+J356-K356,"")</f>
        <v/>
      </c>
      <c r="W356" s="44" t="str">
        <f>IF(AND(E356&lt;&gt;'Povolené hodnoty'!$B$4,F356=6),G356+J356,"")</f>
        <v/>
      </c>
      <c r="X356" s="45" t="str">
        <f>IF(AND(E356&lt;&gt;'Povolené hodnoty'!$B$4,F356=7),G356+J356,"")</f>
        <v/>
      </c>
      <c r="Y356" s="43" t="str">
        <f>IF(AND(E356&lt;&gt;'Povolené hodnoty'!$B$4,F356=10),H356+K356,"")</f>
        <v/>
      </c>
      <c r="Z356" s="44" t="str">
        <f>IF(AND(E356&lt;&gt;'Povolené hodnoty'!$B$4,F356=11),H356+K356,"")</f>
        <v/>
      </c>
      <c r="AA356" s="44" t="str">
        <f>IF(AND(E356&lt;&gt;'Povolené hodnoty'!$B$4,F356=12),H356+K356,"")</f>
        <v/>
      </c>
      <c r="AB356" s="45" t="str">
        <f>IF(AND(E356&lt;&gt;'Povolené hodnoty'!$B$4,F356=13),H356+K356,"")</f>
        <v/>
      </c>
      <c r="AD356" s="19" t="b">
        <f t="shared" si="36"/>
        <v>0</v>
      </c>
      <c r="AE356" s="19" t="b">
        <f t="shared" si="37"/>
        <v>0</v>
      </c>
      <c r="AF356" s="19" t="b">
        <f>AND(E356&lt;&gt;'Povolené hodnoty'!$B$6,OR(SUM(G356,J356)&lt;&gt;SUM(N356:O356,R356:X356),SUM(H356,K356)&lt;&gt;SUM(P356:Q356,Y356:AB356),COUNT(G356:H356,J356:K356)&lt;&gt;COUNT(N356:AB356)))</f>
        <v>0</v>
      </c>
      <c r="AG356" s="19" t="b">
        <f>AND(E356='Povolené hodnoty'!$B$6,$AG$5)</f>
        <v>0</v>
      </c>
    </row>
    <row r="357" spans="1:33" x14ac:dyDescent="0.2">
      <c r="A357" s="81">
        <f t="shared" si="38"/>
        <v>352</v>
      </c>
      <c r="B357" s="85"/>
      <c r="C357" s="86"/>
      <c r="D357" s="75"/>
      <c r="E357" s="76"/>
      <c r="F357" s="77"/>
      <c r="G357" s="78"/>
      <c r="H357" s="79"/>
      <c r="I357" s="45">
        <f t="shared" si="33"/>
        <v>3625</v>
      </c>
      <c r="J357" s="158"/>
      <c r="K357" s="159"/>
      <c r="L357" s="160">
        <f t="shared" si="34"/>
        <v>10884</v>
      </c>
      <c r="M357" s="46">
        <f t="shared" si="35"/>
        <v>352</v>
      </c>
      <c r="N357" s="43" t="str">
        <f>IF(AND(E357='Povolené hodnoty'!$B$4,F357=2),G357+J357,"")</f>
        <v/>
      </c>
      <c r="O357" s="45" t="str">
        <f>IF(AND(E357='Povolené hodnoty'!$B$4,F357=1),G357+J357,"")</f>
        <v/>
      </c>
      <c r="P357" s="43" t="str">
        <f>IF(AND(E357='Povolené hodnoty'!$B$4,F357=10),H357+K357,"")</f>
        <v/>
      </c>
      <c r="Q357" s="45" t="str">
        <f>IF(AND(E357='Povolené hodnoty'!$B$4,F357=9),H357+K357,"")</f>
        <v/>
      </c>
      <c r="R357" s="43" t="str">
        <f>IF(AND(E357&lt;&gt;'Povolené hodnoty'!$B$4,F357=2),G357+J357,"")</f>
        <v/>
      </c>
      <c r="S357" s="44" t="str">
        <f>IF(AND(E357&lt;&gt;'Povolené hodnoty'!$B$4,F357=3),G357+J357,"")</f>
        <v/>
      </c>
      <c r="T357" s="44" t="str">
        <f>IF(AND(E357&lt;&gt;'Povolené hodnoty'!$B$4,F357=4),G357+J357,"")</f>
        <v/>
      </c>
      <c r="U357" s="44" t="str">
        <f>IF(AND(E357&lt;&gt;'Povolené hodnoty'!$B$4,F357="5a"),G357-H357+J357-K357,"")</f>
        <v/>
      </c>
      <c r="V357" s="44" t="str">
        <f>IF(AND(E357&lt;&gt;'Povolené hodnoty'!$B$4,F357="5b"),G357-H357+J357-K357,"")</f>
        <v/>
      </c>
      <c r="W357" s="44" t="str">
        <f>IF(AND(E357&lt;&gt;'Povolené hodnoty'!$B$4,F357=6),G357+J357,"")</f>
        <v/>
      </c>
      <c r="X357" s="45" t="str">
        <f>IF(AND(E357&lt;&gt;'Povolené hodnoty'!$B$4,F357=7),G357+J357,"")</f>
        <v/>
      </c>
      <c r="Y357" s="43" t="str">
        <f>IF(AND(E357&lt;&gt;'Povolené hodnoty'!$B$4,F357=10),H357+K357,"")</f>
        <v/>
      </c>
      <c r="Z357" s="44" t="str">
        <f>IF(AND(E357&lt;&gt;'Povolené hodnoty'!$B$4,F357=11),H357+K357,"")</f>
        <v/>
      </c>
      <c r="AA357" s="44" t="str">
        <f>IF(AND(E357&lt;&gt;'Povolené hodnoty'!$B$4,F357=12),H357+K357,"")</f>
        <v/>
      </c>
      <c r="AB357" s="45" t="str">
        <f>IF(AND(E357&lt;&gt;'Povolené hodnoty'!$B$4,F357=13),H357+K357,"")</f>
        <v/>
      </c>
      <c r="AD357" s="19" t="b">
        <f t="shared" si="36"/>
        <v>0</v>
      </c>
      <c r="AE357" s="19" t="b">
        <f t="shared" si="37"/>
        <v>0</v>
      </c>
      <c r="AF357" s="19" t="b">
        <f>AND(E357&lt;&gt;'Povolené hodnoty'!$B$6,OR(SUM(G357,J357)&lt;&gt;SUM(N357:O357,R357:X357),SUM(H357,K357)&lt;&gt;SUM(P357:Q357,Y357:AB357),COUNT(G357:H357,J357:K357)&lt;&gt;COUNT(N357:AB357)))</f>
        <v>0</v>
      </c>
      <c r="AG357" s="19" t="b">
        <f>AND(E357='Povolené hodnoty'!$B$6,$AG$5)</f>
        <v>0</v>
      </c>
    </row>
    <row r="358" spans="1:33" x14ac:dyDescent="0.2">
      <c r="A358" s="81">
        <f t="shared" si="38"/>
        <v>353</v>
      </c>
      <c r="B358" s="85"/>
      <c r="C358" s="86"/>
      <c r="D358" s="75"/>
      <c r="E358" s="76"/>
      <c r="F358" s="77"/>
      <c r="G358" s="78"/>
      <c r="H358" s="79"/>
      <c r="I358" s="45">
        <f t="shared" si="33"/>
        <v>3625</v>
      </c>
      <c r="J358" s="158"/>
      <c r="K358" s="159"/>
      <c r="L358" s="160">
        <f t="shared" si="34"/>
        <v>10884</v>
      </c>
      <c r="M358" s="46">
        <f t="shared" si="35"/>
        <v>353</v>
      </c>
      <c r="N358" s="43" t="str">
        <f>IF(AND(E358='Povolené hodnoty'!$B$4,F358=2),G358+J358,"")</f>
        <v/>
      </c>
      <c r="O358" s="45" t="str">
        <f>IF(AND(E358='Povolené hodnoty'!$B$4,F358=1),G358+J358,"")</f>
        <v/>
      </c>
      <c r="P358" s="43" t="str">
        <f>IF(AND(E358='Povolené hodnoty'!$B$4,F358=10),H358+K358,"")</f>
        <v/>
      </c>
      <c r="Q358" s="45" t="str">
        <f>IF(AND(E358='Povolené hodnoty'!$B$4,F358=9),H358+K358,"")</f>
        <v/>
      </c>
      <c r="R358" s="43" t="str">
        <f>IF(AND(E358&lt;&gt;'Povolené hodnoty'!$B$4,F358=2),G358+J358,"")</f>
        <v/>
      </c>
      <c r="S358" s="44" t="str">
        <f>IF(AND(E358&lt;&gt;'Povolené hodnoty'!$B$4,F358=3),G358+J358,"")</f>
        <v/>
      </c>
      <c r="T358" s="44" t="str">
        <f>IF(AND(E358&lt;&gt;'Povolené hodnoty'!$B$4,F358=4),G358+J358,"")</f>
        <v/>
      </c>
      <c r="U358" s="44" t="str">
        <f>IF(AND(E358&lt;&gt;'Povolené hodnoty'!$B$4,F358="5a"),G358-H358+J358-K358,"")</f>
        <v/>
      </c>
      <c r="V358" s="44" t="str">
        <f>IF(AND(E358&lt;&gt;'Povolené hodnoty'!$B$4,F358="5b"),G358-H358+J358-K358,"")</f>
        <v/>
      </c>
      <c r="W358" s="44" t="str">
        <f>IF(AND(E358&lt;&gt;'Povolené hodnoty'!$B$4,F358=6),G358+J358,"")</f>
        <v/>
      </c>
      <c r="X358" s="45" t="str">
        <f>IF(AND(E358&lt;&gt;'Povolené hodnoty'!$B$4,F358=7),G358+J358,"")</f>
        <v/>
      </c>
      <c r="Y358" s="43" t="str">
        <f>IF(AND(E358&lt;&gt;'Povolené hodnoty'!$B$4,F358=10),H358+K358,"")</f>
        <v/>
      </c>
      <c r="Z358" s="44" t="str">
        <f>IF(AND(E358&lt;&gt;'Povolené hodnoty'!$B$4,F358=11),H358+K358,"")</f>
        <v/>
      </c>
      <c r="AA358" s="44" t="str">
        <f>IF(AND(E358&lt;&gt;'Povolené hodnoty'!$B$4,F358=12),H358+K358,"")</f>
        <v/>
      </c>
      <c r="AB358" s="45" t="str">
        <f>IF(AND(E358&lt;&gt;'Povolené hodnoty'!$B$4,F358=13),H358+K358,"")</f>
        <v/>
      </c>
      <c r="AD358" s="19" t="b">
        <f t="shared" si="36"/>
        <v>0</v>
      </c>
      <c r="AE358" s="19" t="b">
        <f t="shared" si="37"/>
        <v>0</v>
      </c>
      <c r="AF358" s="19" t="b">
        <f>AND(E358&lt;&gt;'Povolené hodnoty'!$B$6,OR(SUM(G358,J358)&lt;&gt;SUM(N358:O358,R358:X358),SUM(H358,K358)&lt;&gt;SUM(P358:Q358,Y358:AB358),COUNT(G358:H358,J358:K358)&lt;&gt;COUNT(N358:AB358)))</f>
        <v>0</v>
      </c>
      <c r="AG358" s="19" t="b">
        <f>AND(E358='Povolené hodnoty'!$B$6,$AG$5)</f>
        <v>0</v>
      </c>
    </row>
    <row r="359" spans="1:33" x14ac:dyDescent="0.2">
      <c r="A359" s="81">
        <f t="shared" si="38"/>
        <v>354</v>
      </c>
      <c r="B359" s="85"/>
      <c r="C359" s="86"/>
      <c r="D359" s="75"/>
      <c r="E359" s="76"/>
      <c r="F359" s="77"/>
      <c r="G359" s="78"/>
      <c r="H359" s="79"/>
      <c r="I359" s="45">
        <f t="shared" si="33"/>
        <v>3625</v>
      </c>
      <c r="J359" s="158"/>
      <c r="K359" s="159"/>
      <c r="L359" s="160">
        <f t="shared" si="34"/>
        <v>10884</v>
      </c>
      <c r="M359" s="46">
        <f t="shared" si="35"/>
        <v>354</v>
      </c>
      <c r="N359" s="43" t="str">
        <f>IF(AND(E359='Povolené hodnoty'!$B$4,F359=2),G359+J359,"")</f>
        <v/>
      </c>
      <c r="O359" s="45" t="str">
        <f>IF(AND(E359='Povolené hodnoty'!$B$4,F359=1),G359+J359,"")</f>
        <v/>
      </c>
      <c r="P359" s="43" t="str">
        <f>IF(AND(E359='Povolené hodnoty'!$B$4,F359=10),H359+K359,"")</f>
        <v/>
      </c>
      <c r="Q359" s="45" t="str">
        <f>IF(AND(E359='Povolené hodnoty'!$B$4,F359=9),H359+K359,"")</f>
        <v/>
      </c>
      <c r="R359" s="43" t="str">
        <f>IF(AND(E359&lt;&gt;'Povolené hodnoty'!$B$4,F359=2),G359+J359,"")</f>
        <v/>
      </c>
      <c r="S359" s="44" t="str">
        <f>IF(AND(E359&lt;&gt;'Povolené hodnoty'!$B$4,F359=3),G359+J359,"")</f>
        <v/>
      </c>
      <c r="T359" s="44" t="str">
        <f>IF(AND(E359&lt;&gt;'Povolené hodnoty'!$B$4,F359=4),G359+J359,"")</f>
        <v/>
      </c>
      <c r="U359" s="44" t="str">
        <f>IF(AND(E359&lt;&gt;'Povolené hodnoty'!$B$4,F359="5a"),G359-H359+J359-K359,"")</f>
        <v/>
      </c>
      <c r="V359" s="44" t="str">
        <f>IF(AND(E359&lt;&gt;'Povolené hodnoty'!$B$4,F359="5b"),G359-H359+J359-K359,"")</f>
        <v/>
      </c>
      <c r="W359" s="44" t="str">
        <f>IF(AND(E359&lt;&gt;'Povolené hodnoty'!$B$4,F359=6),G359+J359,"")</f>
        <v/>
      </c>
      <c r="X359" s="45" t="str">
        <f>IF(AND(E359&lt;&gt;'Povolené hodnoty'!$B$4,F359=7),G359+J359,"")</f>
        <v/>
      </c>
      <c r="Y359" s="43" t="str">
        <f>IF(AND(E359&lt;&gt;'Povolené hodnoty'!$B$4,F359=10),H359+K359,"")</f>
        <v/>
      </c>
      <c r="Z359" s="44" t="str">
        <f>IF(AND(E359&lt;&gt;'Povolené hodnoty'!$B$4,F359=11),H359+K359,"")</f>
        <v/>
      </c>
      <c r="AA359" s="44" t="str">
        <f>IF(AND(E359&lt;&gt;'Povolené hodnoty'!$B$4,F359=12),H359+K359,"")</f>
        <v/>
      </c>
      <c r="AB359" s="45" t="str">
        <f>IF(AND(E359&lt;&gt;'Povolené hodnoty'!$B$4,F359=13),H359+K359,"")</f>
        <v/>
      </c>
      <c r="AD359" s="19" t="b">
        <f t="shared" si="36"/>
        <v>0</v>
      </c>
      <c r="AE359" s="19" t="b">
        <f t="shared" si="37"/>
        <v>0</v>
      </c>
      <c r="AF359" s="19" t="b">
        <f>AND(E359&lt;&gt;'Povolené hodnoty'!$B$6,OR(SUM(G359,J359)&lt;&gt;SUM(N359:O359,R359:X359),SUM(H359,K359)&lt;&gt;SUM(P359:Q359,Y359:AB359),COUNT(G359:H359,J359:K359)&lt;&gt;COUNT(N359:AB359)))</f>
        <v>0</v>
      </c>
      <c r="AG359" s="19" t="b">
        <f>AND(E359='Povolené hodnoty'!$B$6,$AG$5)</f>
        <v>0</v>
      </c>
    </row>
    <row r="360" spans="1:33" x14ac:dyDescent="0.2">
      <c r="A360" s="81">
        <f t="shared" si="38"/>
        <v>355</v>
      </c>
      <c r="B360" s="85"/>
      <c r="C360" s="86"/>
      <c r="D360" s="75"/>
      <c r="E360" s="76"/>
      <c r="F360" s="77"/>
      <c r="G360" s="78"/>
      <c r="H360" s="79"/>
      <c r="I360" s="45">
        <f t="shared" si="33"/>
        <v>3625</v>
      </c>
      <c r="J360" s="158"/>
      <c r="K360" s="159"/>
      <c r="L360" s="160">
        <f t="shared" si="34"/>
        <v>10884</v>
      </c>
      <c r="M360" s="46">
        <f t="shared" si="35"/>
        <v>355</v>
      </c>
      <c r="N360" s="43" t="str">
        <f>IF(AND(E360='Povolené hodnoty'!$B$4,F360=2),G360+J360,"")</f>
        <v/>
      </c>
      <c r="O360" s="45" t="str">
        <f>IF(AND(E360='Povolené hodnoty'!$B$4,F360=1),G360+J360,"")</f>
        <v/>
      </c>
      <c r="P360" s="43" t="str">
        <f>IF(AND(E360='Povolené hodnoty'!$B$4,F360=10),H360+K360,"")</f>
        <v/>
      </c>
      <c r="Q360" s="45" t="str">
        <f>IF(AND(E360='Povolené hodnoty'!$B$4,F360=9),H360+K360,"")</f>
        <v/>
      </c>
      <c r="R360" s="43" t="str">
        <f>IF(AND(E360&lt;&gt;'Povolené hodnoty'!$B$4,F360=2),G360+J360,"")</f>
        <v/>
      </c>
      <c r="S360" s="44" t="str">
        <f>IF(AND(E360&lt;&gt;'Povolené hodnoty'!$B$4,F360=3),G360+J360,"")</f>
        <v/>
      </c>
      <c r="T360" s="44" t="str">
        <f>IF(AND(E360&lt;&gt;'Povolené hodnoty'!$B$4,F360=4),G360+J360,"")</f>
        <v/>
      </c>
      <c r="U360" s="44" t="str">
        <f>IF(AND(E360&lt;&gt;'Povolené hodnoty'!$B$4,F360="5a"),G360-H360+J360-K360,"")</f>
        <v/>
      </c>
      <c r="V360" s="44" t="str">
        <f>IF(AND(E360&lt;&gt;'Povolené hodnoty'!$B$4,F360="5b"),G360-H360+J360-K360,"")</f>
        <v/>
      </c>
      <c r="W360" s="44" t="str">
        <f>IF(AND(E360&lt;&gt;'Povolené hodnoty'!$B$4,F360=6),G360+J360,"")</f>
        <v/>
      </c>
      <c r="X360" s="45" t="str">
        <f>IF(AND(E360&lt;&gt;'Povolené hodnoty'!$B$4,F360=7),G360+J360,"")</f>
        <v/>
      </c>
      <c r="Y360" s="43" t="str">
        <f>IF(AND(E360&lt;&gt;'Povolené hodnoty'!$B$4,F360=10),H360+K360,"")</f>
        <v/>
      </c>
      <c r="Z360" s="44" t="str">
        <f>IF(AND(E360&lt;&gt;'Povolené hodnoty'!$B$4,F360=11),H360+K360,"")</f>
        <v/>
      </c>
      <c r="AA360" s="44" t="str">
        <f>IF(AND(E360&lt;&gt;'Povolené hodnoty'!$B$4,F360=12),H360+K360,"")</f>
        <v/>
      </c>
      <c r="AB360" s="45" t="str">
        <f>IF(AND(E360&lt;&gt;'Povolené hodnoty'!$B$4,F360=13),H360+K360,"")</f>
        <v/>
      </c>
      <c r="AD360" s="19" t="b">
        <f t="shared" si="36"/>
        <v>0</v>
      </c>
      <c r="AE360" s="19" t="b">
        <f t="shared" si="37"/>
        <v>0</v>
      </c>
      <c r="AF360" s="19" t="b">
        <f>AND(E360&lt;&gt;'Povolené hodnoty'!$B$6,OR(SUM(G360,J360)&lt;&gt;SUM(N360:O360,R360:X360),SUM(H360,K360)&lt;&gt;SUM(P360:Q360,Y360:AB360),COUNT(G360:H360,J360:K360)&lt;&gt;COUNT(N360:AB360)))</f>
        <v>0</v>
      </c>
      <c r="AG360" s="19" t="b">
        <f>AND(E360='Povolené hodnoty'!$B$6,$AG$5)</f>
        <v>0</v>
      </c>
    </row>
    <row r="361" spans="1:33" x14ac:dyDescent="0.2">
      <c r="A361" s="81">
        <f t="shared" si="38"/>
        <v>356</v>
      </c>
      <c r="B361" s="85"/>
      <c r="C361" s="86"/>
      <c r="D361" s="75"/>
      <c r="E361" s="76"/>
      <c r="F361" s="77"/>
      <c r="G361" s="78"/>
      <c r="H361" s="79"/>
      <c r="I361" s="45">
        <f t="shared" si="33"/>
        <v>3625</v>
      </c>
      <c r="J361" s="158"/>
      <c r="K361" s="159"/>
      <c r="L361" s="160">
        <f t="shared" si="34"/>
        <v>10884</v>
      </c>
      <c r="M361" s="46">
        <f t="shared" si="35"/>
        <v>356</v>
      </c>
      <c r="N361" s="43" t="str">
        <f>IF(AND(E361='Povolené hodnoty'!$B$4,F361=2),G361+J361,"")</f>
        <v/>
      </c>
      <c r="O361" s="45" t="str">
        <f>IF(AND(E361='Povolené hodnoty'!$B$4,F361=1),G361+J361,"")</f>
        <v/>
      </c>
      <c r="P361" s="43" t="str">
        <f>IF(AND(E361='Povolené hodnoty'!$B$4,F361=10),H361+K361,"")</f>
        <v/>
      </c>
      <c r="Q361" s="45" t="str">
        <f>IF(AND(E361='Povolené hodnoty'!$B$4,F361=9),H361+K361,"")</f>
        <v/>
      </c>
      <c r="R361" s="43" t="str">
        <f>IF(AND(E361&lt;&gt;'Povolené hodnoty'!$B$4,F361=2),G361+J361,"")</f>
        <v/>
      </c>
      <c r="S361" s="44" t="str">
        <f>IF(AND(E361&lt;&gt;'Povolené hodnoty'!$B$4,F361=3),G361+J361,"")</f>
        <v/>
      </c>
      <c r="T361" s="44" t="str">
        <f>IF(AND(E361&lt;&gt;'Povolené hodnoty'!$B$4,F361=4),G361+J361,"")</f>
        <v/>
      </c>
      <c r="U361" s="44" t="str">
        <f>IF(AND(E361&lt;&gt;'Povolené hodnoty'!$B$4,F361="5a"),G361-H361+J361-K361,"")</f>
        <v/>
      </c>
      <c r="V361" s="44" t="str">
        <f>IF(AND(E361&lt;&gt;'Povolené hodnoty'!$B$4,F361="5b"),G361-H361+J361-K361,"")</f>
        <v/>
      </c>
      <c r="W361" s="44" t="str">
        <f>IF(AND(E361&lt;&gt;'Povolené hodnoty'!$B$4,F361=6),G361+J361,"")</f>
        <v/>
      </c>
      <c r="X361" s="45" t="str">
        <f>IF(AND(E361&lt;&gt;'Povolené hodnoty'!$B$4,F361=7),G361+J361,"")</f>
        <v/>
      </c>
      <c r="Y361" s="43" t="str">
        <f>IF(AND(E361&lt;&gt;'Povolené hodnoty'!$B$4,F361=10),H361+K361,"")</f>
        <v/>
      </c>
      <c r="Z361" s="44" t="str">
        <f>IF(AND(E361&lt;&gt;'Povolené hodnoty'!$B$4,F361=11),H361+K361,"")</f>
        <v/>
      </c>
      <c r="AA361" s="44" t="str">
        <f>IF(AND(E361&lt;&gt;'Povolené hodnoty'!$B$4,F361=12),H361+K361,"")</f>
        <v/>
      </c>
      <c r="AB361" s="45" t="str">
        <f>IF(AND(E361&lt;&gt;'Povolené hodnoty'!$B$4,F361=13),H361+K361,"")</f>
        <v/>
      </c>
      <c r="AD361" s="19" t="b">
        <f t="shared" si="36"/>
        <v>0</v>
      </c>
      <c r="AE361" s="19" t="b">
        <f t="shared" si="37"/>
        <v>0</v>
      </c>
      <c r="AF361" s="19" t="b">
        <f>AND(E361&lt;&gt;'Povolené hodnoty'!$B$6,OR(SUM(G361,J361)&lt;&gt;SUM(N361:O361,R361:X361),SUM(H361,K361)&lt;&gt;SUM(P361:Q361,Y361:AB361),COUNT(G361:H361,J361:K361)&lt;&gt;COUNT(N361:AB361)))</f>
        <v>0</v>
      </c>
      <c r="AG361" s="19" t="b">
        <f>AND(E361='Povolené hodnoty'!$B$6,$AG$5)</f>
        <v>0</v>
      </c>
    </row>
    <row r="362" spans="1:33" x14ac:dyDescent="0.2">
      <c r="A362" s="81">
        <f t="shared" si="38"/>
        <v>357</v>
      </c>
      <c r="B362" s="85"/>
      <c r="C362" s="86"/>
      <c r="D362" s="75"/>
      <c r="E362" s="76"/>
      <c r="F362" s="77"/>
      <c r="G362" s="78"/>
      <c r="H362" s="79"/>
      <c r="I362" s="45">
        <f t="shared" si="33"/>
        <v>3625</v>
      </c>
      <c r="J362" s="158"/>
      <c r="K362" s="159"/>
      <c r="L362" s="160">
        <f t="shared" si="34"/>
        <v>10884</v>
      </c>
      <c r="M362" s="46">
        <f t="shared" si="35"/>
        <v>357</v>
      </c>
      <c r="N362" s="43" t="str">
        <f>IF(AND(E362='Povolené hodnoty'!$B$4,F362=2),G362+J362,"")</f>
        <v/>
      </c>
      <c r="O362" s="45" t="str">
        <f>IF(AND(E362='Povolené hodnoty'!$B$4,F362=1),G362+J362,"")</f>
        <v/>
      </c>
      <c r="P362" s="43" t="str">
        <f>IF(AND(E362='Povolené hodnoty'!$B$4,F362=10),H362+K362,"")</f>
        <v/>
      </c>
      <c r="Q362" s="45" t="str">
        <f>IF(AND(E362='Povolené hodnoty'!$B$4,F362=9),H362+K362,"")</f>
        <v/>
      </c>
      <c r="R362" s="43" t="str">
        <f>IF(AND(E362&lt;&gt;'Povolené hodnoty'!$B$4,F362=2),G362+J362,"")</f>
        <v/>
      </c>
      <c r="S362" s="44" t="str">
        <f>IF(AND(E362&lt;&gt;'Povolené hodnoty'!$B$4,F362=3),G362+J362,"")</f>
        <v/>
      </c>
      <c r="T362" s="44" t="str">
        <f>IF(AND(E362&lt;&gt;'Povolené hodnoty'!$B$4,F362=4),G362+J362,"")</f>
        <v/>
      </c>
      <c r="U362" s="44" t="str">
        <f>IF(AND(E362&lt;&gt;'Povolené hodnoty'!$B$4,F362="5a"),G362-H362+J362-K362,"")</f>
        <v/>
      </c>
      <c r="V362" s="44" t="str">
        <f>IF(AND(E362&lt;&gt;'Povolené hodnoty'!$B$4,F362="5b"),G362-H362+J362-K362,"")</f>
        <v/>
      </c>
      <c r="W362" s="44" t="str">
        <f>IF(AND(E362&lt;&gt;'Povolené hodnoty'!$B$4,F362=6),G362+J362,"")</f>
        <v/>
      </c>
      <c r="X362" s="45" t="str">
        <f>IF(AND(E362&lt;&gt;'Povolené hodnoty'!$B$4,F362=7),G362+J362,"")</f>
        <v/>
      </c>
      <c r="Y362" s="43" t="str">
        <f>IF(AND(E362&lt;&gt;'Povolené hodnoty'!$B$4,F362=10),H362+K362,"")</f>
        <v/>
      </c>
      <c r="Z362" s="44" t="str">
        <f>IF(AND(E362&lt;&gt;'Povolené hodnoty'!$B$4,F362=11),H362+K362,"")</f>
        <v/>
      </c>
      <c r="AA362" s="44" t="str">
        <f>IF(AND(E362&lt;&gt;'Povolené hodnoty'!$B$4,F362=12),H362+K362,"")</f>
        <v/>
      </c>
      <c r="AB362" s="45" t="str">
        <f>IF(AND(E362&lt;&gt;'Povolené hodnoty'!$B$4,F362=13),H362+K362,"")</f>
        <v/>
      </c>
      <c r="AD362" s="19" t="b">
        <f t="shared" si="36"/>
        <v>0</v>
      </c>
      <c r="AE362" s="19" t="b">
        <f t="shared" si="37"/>
        <v>0</v>
      </c>
      <c r="AF362" s="19" t="b">
        <f>AND(E362&lt;&gt;'Povolené hodnoty'!$B$6,OR(SUM(G362,J362)&lt;&gt;SUM(N362:O362,R362:X362),SUM(H362,K362)&lt;&gt;SUM(P362:Q362,Y362:AB362),COUNT(G362:H362,J362:K362)&lt;&gt;COUNT(N362:AB362)))</f>
        <v>0</v>
      </c>
      <c r="AG362" s="19" t="b">
        <f>AND(E362='Povolené hodnoty'!$B$6,$AG$5)</f>
        <v>0</v>
      </c>
    </row>
    <row r="363" spans="1:33" x14ac:dyDescent="0.2">
      <c r="A363" s="81">
        <f t="shared" si="38"/>
        <v>358</v>
      </c>
      <c r="B363" s="85"/>
      <c r="C363" s="86"/>
      <c r="D363" s="75"/>
      <c r="E363" s="76"/>
      <c r="F363" s="77"/>
      <c r="G363" s="78"/>
      <c r="H363" s="79"/>
      <c r="I363" s="45">
        <f t="shared" si="33"/>
        <v>3625</v>
      </c>
      <c r="J363" s="158"/>
      <c r="K363" s="159"/>
      <c r="L363" s="160">
        <f t="shared" si="34"/>
        <v>10884</v>
      </c>
      <c r="M363" s="46">
        <f t="shared" si="35"/>
        <v>358</v>
      </c>
      <c r="N363" s="43" t="str">
        <f>IF(AND(E363='Povolené hodnoty'!$B$4,F363=2),G363+J363,"")</f>
        <v/>
      </c>
      <c r="O363" s="45" t="str">
        <f>IF(AND(E363='Povolené hodnoty'!$B$4,F363=1),G363+J363,"")</f>
        <v/>
      </c>
      <c r="P363" s="43" t="str">
        <f>IF(AND(E363='Povolené hodnoty'!$B$4,F363=10),H363+K363,"")</f>
        <v/>
      </c>
      <c r="Q363" s="45" t="str">
        <f>IF(AND(E363='Povolené hodnoty'!$B$4,F363=9),H363+K363,"")</f>
        <v/>
      </c>
      <c r="R363" s="43" t="str">
        <f>IF(AND(E363&lt;&gt;'Povolené hodnoty'!$B$4,F363=2),G363+J363,"")</f>
        <v/>
      </c>
      <c r="S363" s="44" t="str">
        <f>IF(AND(E363&lt;&gt;'Povolené hodnoty'!$B$4,F363=3),G363+J363,"")</f>
        <v/>
      </c>
      <c r="T363" s="44" t="str">
        <f>IF(AND(E363&lt;&gt;'Povolené hodnoty'!$B$4,F363=4),G363+J363,"")</f>
        <v/>
      </c>
      <c r="U363" s="44" t="str">
        <f>IF(AND(E363&lt;&gt;'Povolené hodnoty'!$B$4,F363="5a"),G363-H363+J363-K363,"")</f>
        <v/>
      </c>
      <c r="V363" s="44" t="str">
        <f>IF(AND(E363&lt;&gt;'Povolené hodnoty'!$B$4,F363="5b"),G363-H363+J363-K363,"")</f>
        <v/>
      </c>
      <c r="W363" s="44" t="str">
        <f>IF(AND(E363&lt;&gt;'Povolené hodnoty'!$B$4,F363=6),G363+J363,"")</f>
        <v/>
      </c>
      <c r="X363" s="45" t="str">
        <f>IF(AND(E363&lt;&gt;'Povolené hodnoty'!$B$4,F363=7),G363+J363,"")</f>
        <v/>
      </c>
      <c r="Y363" s="43" t="str">
        <f>IF(AND(E363&lt;&gt;'Povolené hodnoty'!$B$4,F363=10),H363+K363,"")</f>
        <v/>
      </c>
      <c r="Z363" s="44" t="str">
        <f>IF(AND(E363&lt;&gt;'Povolené hodnoty'!$B$4,F363=11),H363+K363,"")</f>
        <v/>
      </c>
      <c r="AA363" s="44" t="str">
        <f>IF(AND(E363&lt;&gt;'Povolené hodnoty'!$B$4,F363=12),H363+K363,"")</f>
        <v/>
      </c>
      <c r="AB363" s="45" t="str">
        <f>IF(AND(E363&lt;&gt;'Povolené hodnoty'!$B$4,F363=13),H363+K363,"")</f>
        <v/>
      </c>
      <c r="AD363" s="19" t="b">
        <f t="shared" si="36"/>
        <v>0</v>
      </c>
      <c r="AE363" s="19" t="b">
        <f t="shared" si="37"/>
        <v>0</v>
      </c>
      <c r="AF363" s="19" t="b">
        <f>AND(E363&lt;&gt;'Povolené hodnoty'!$B$6,OR(SUM(G363,J363)&lt;&gt;SUM(N363:O363,R363:X363),SUM(H363,K363)&lt;&gt;SUM(P363:Q363,Y363:AB363),COUNT(G363:H363,J363:K363)&lt;&gt;COUNT(N363:AB363)))</f>
        <v>0</v>
      </c>
      <c r="AG363" s="19" t="b">
        <f>AND(E363='Povolené hodnoty'!$B$6,$AG$5)</f>
        <v>0</v>
      </c>
    </row>
    <row r="364" spans="1:33" x14ac:dyDescent="0.2">
      <c r="A364" s="81">
        <f t="shared" si="38"/>
        <v>359</v>
      </c>
      <c r="B364" s="85"/>
      <c r="C364" s="86"/>
      <c r="D364" s="75"/>
      <c r="E364" s="76"/>
      <c r="F364" s="77"/>
      <c r="G364" s="78"/>
      <c r="H364" s="79"/>
      <c r="I364" s="45">
        <f t="shared" si="33"/>
        <v>3625</v>
      </c>
      <c r="J364" s="158"/>
      <c r="K364" s="159"/>
      <c r="L364" s="160">
        <f t="shared" si="34"/>
        <v>10884</v>
      </c>
      <c r="M364" s="46">
        <f t="shared" si="35"/>
        <v>359</v>
      </c>
      <c r="N364" s="43" t="str">
        <f>IF(AND(E364='Povolené hodnoty'!$B$4,F364=2),G364+J364,"")</f>
        <v/>
      </c>
      <c r="O364" s="45" t="str">
        <f>IF(AND(E364='Povolené hodnoty'!$B$4,F364=1),G364+J364,"")</f>
        <v/>
      </c>
      <c r="P364" s="43" t="str">
        <f>IF(AND(E364='Povolené hodnoty'!$B$4,F364=10),H364+K364,"")</f>
        <v/>
      </c>
      <c r="Q364" s="45" t="str">
        <f>IF(AND(E364='Povolené hodnoty'!$B$4,F364=9),H364+K364,"")</f>
        <v/>
      </c>
      <c r="R364" s="43" t="str">
        <f>IF(AND(E364&lt;&gt;'Povolené hodnoty'!$B$4,F364=2),G364+J364,"")</f>
        <v/>
      </c>
      <c r="S364" s="44" t="str">
        <f>IF(AND(E364&lt;&gt;'Povolené hodnoty'!$B$4,F364=3),G364+J364,"")</f>
        <v/>
      </c>
      <c r="T364" s="44" t="str">
        <f>IF(AND(E364&lt;&gt;'Povolené hodnoty'!$B$4,F364=4),G364+J364,"")</f>
        <v/>
      </c>
      <c r="U364" s="44" t="str">
        <f>IF(AND(E364&lt;&gt;'Povolené hodnoty'!$B$4,F364="5a"),G364-H364+J364-K364,"")</f>
        <v/>
      </c>
      <c r="V364" s="44" t="str">
        <f>IF(AND(E364&lt;&gt;'Povolené hodnoty'!$B$4,F364="5b"),G364-H364+J364-K364,"")</f>
        <v/>
      </c>
      <c r="W364" s="44" t="str">
        <f>IF(AND(E364&lt;&gt;'Povolené hodnoty'!$B$4,F364=6),G364+J364,"")</f>
        <v/>
      </c>
      <c r="X364" s="45" t="str">
        <f>IF(AND(E364&lt;&gt;'Povolené hodnoty'!$B$4,F364=7),G364+J364,"")</f>
        <v/>
      </c>
      <c r="Y364" s="43" t="str">
        <f>IF(AND(E364&lt;&gt;'Povolené hodnoty'!$B$4,F364=10),H364+K364,"")</f>
        <v/>
      </c>
      <c r="Z364" s="44" t="str">
        <f>IF(AND(E364&lt;&gt;'Povolené hodnoty'!$B$4,F364=11),H364+K364,"")</f>
        <v/>
      </c>
      <c r="AA364" s="44" t="str">
        <f>IF(AND(E364&lt;&gt;'Povolené hodnoty'!$B$4,F364=12),H364+K364,"")</f>
        <v/>
      </c>
      <c r="AB364" s="45" t="str">
        <f>IF(AND(E364&lt;&gt;'Povolené hodnoty'!$B$4,F364=13),H364+K364,"")</f>
        <v/>
      </c>
      <c r="AD364" s="19" t="b">
        <f t="shared" si="36"/>
        <v>0</v>
      </c>
      <c r="AE364" s="19" t="b">
        <f t="shared" si="37"/>
        <v>0</v>
      </c>
      <c r="AF364" s="19" t="b">
        <f>AND(E364&lt;&gt;'Povolené hodnoty'!$B$6,OR(SUM(G364,J364)&lt;&gt;SUM(N364:O364,R364:X364),SUM(H364,K364)&lt;&gt;SUM(P364:Q364,Y364:AB364),COUNT(G364:H364,J364:K364)&lt;&gt;COUNT(N364:AB364)))</f>
        <v>0</v>
      </c>
      <c r="AG364" s="19" t="b">
        <f>AND(E364='Povolené hodnoty'!$B$6,$AG$5)</f>
        <v>0</v>
      </c>
    </row>
    <row r="365" spans="1:33" x14ac:dyDescent="0.2">
      <c r="A365" s="81">
        <f t="shared" si="38"/>
        <v>360</v>
      </c>
      <c r="B365" s="85"/>
      <c r="C365" s="86"/>
      <c r="D365" s="75"/>
      <c r="E365" s="76"/>
      <c r="F365" s="77"/>
      <c r="G365" s="78"/>
      <c r="H365" s="79"/>
      <c r="I365" s="45">
        <f t="shared" ref="I365:I428" si="39">I364+G365-H365</f>
        <v>3625</v>
      </c>
      <c r="J365" s="158"/>
      <c r="K365" s="159"/>
      <c r="L365" s="160">
        <f t="shared" ref="L365:L428" si="40">L364+J365-K365</f>
        <v>10884</v>
      </c>
      <c r="M365" s="46">
        <f t="shared" ref="M365:M428" si="41">A365</f>
        <v>360</v>
      </c>
      <c r="N365" s="43" t="str">
        <f>IF(AND(E365='Povolené hodnoty'!$B$4,F365=2),G365+J365,"")</f>
        <v/>
      </c>
      <c r="O365" s="45" t="str">
        <f>IF(AND(E365='Povolené hodnoty'!$B$4,F365=1),G365+J365,"")</f>
        <v/>
      </c>
      <c r="P365" s="43" t="str">
        <f>IF(AND(E365='Povolené hodnoty'!$B$4,F365=10),H365+K365,"")</f>
        <v/>
      </c>
      <c r="Q365" s="45" t="str">
        <f>IF(AND(E365='Povolené hodnoty'!$B$4,F365=9),H365+K365,"")</f>
        <v/>
      </c>
      <c r="R365" s="43" t="str">
        <f>IF(AND(E365&lt;&gt;'Povolené hodnoty'!$B$4,F365=2),G365+J365,"")</f>
        <v/>
      </c>
      <c r="S365" s="44" t="str">
        <f>IF(AND(E365&lt;&gt;'Povolené hodnoty'!$B$4,F365=3),G365+J365,"")</f>
        <v/>
      </c>
      <c r="T365" s="44" t="str">
        <f>IF(AND(E365&lt;&gt;'Povolené hodnoty'!$B$4,F365=4),G365+J365,"")</f>
        <v/>
      </c>
      <c r="U365" s="44" t="str">
        <f>IF(AND(E365&lt;&gt;'Povolené hodnoty'!$B$4,F365="5a"),G365-H365+J365-K365,"")</f>
        <v/>
      </c>
      <c r="V365" s="44" t="str">
        <f>IF(AND(E365&lt;&gt;'Povolené hodnoty'!$B$4,F365="5b"),G365-H365+J365-K365,"")</f>
        <v/>
      </c>
      <c r="W365" s="44" t="str">
        <f>IF(AND(E365&lt;&gt;'Povolené hodnoty'!$B$4,F365=6),G365+J365,"")</f>
        <v/>
      </c>
      <c r="X365" s="45" t="str">
        <f>IF(AND(E365&lt;&gt;'Povolené hodnoty'!$B$4,F365=7),G365+J365,"")</f>
        <v/>
      </c>
      <c r="Y365" s="43" t="str">
        <f>IF(AND(E365&lt;&gt;'Povolené hodnoty'!$B$4,F365=10),H365+K365,"")</f>
        <v/>
      </c>
      <c r="Z365" s="44" t="str">
        <f>IF(AND(E365&lt;&gt;'Povolené hodnoty'!$B$4,F365=11),H365+K365,"")</f>
        <v/>
      </c>
      <c r="AA365" s="44" t="str">
        <f>IF(AND(E365&lt;&gt;'Povolené hodnoty'!$B$4,F365=12),H365+K365,"")</f>
        <v/>
      </c>
      <c r="AB365" s="45" t="str">
        <f>IF(AND(E365&lt;&gt;'Povolené hodnoty'!$B$4,F365=13),H365+K365,"")</f>
        <v/>
      </c>
      <c r="AD365" s="19" t="b">
        <f t="shared" ref="AD365:AD428" si="42">OR(AE365:AG365)</f>
        <v>0</v>
      </c>
      <c r="AE365" s="19" t="b">
        <f t="shared" ref="AE365:AE428" si="43">COUNT(G365:H365,J365:K365)&gt;1</f>
        <v>0</v>
      </c>
      <c r="AF365" s="19" t="b">
        <f>AND(E365&lt;&gt;'Povolené hodnoty'!$B$6,OR(SUM(G365,J365)&lt;&gt;SUM(N365:O365,R365:X365),SUM(H365,K365)&lt;&gt;SUM(P365:Q365,Y365:AB365),COUNT(G365:H365,J365:K365)&lt;&gt;COUNT(N365:AB365)))</f>
        <v>0</v>
      </c>
      <c r="AG365" s="19" t="b">
        <f>AND(E365='Povolené hodnoty'!$B$6,$AG$5)</f>
        <v>0</v>
      </c>
    </row>
    <row r="366" spans="1:33" x14ac:dyDescent="0.2">
      <c r="A366" s="81">
        <f t="shared" si="38"/>
        <v>361</v>
      </c>
      <c r="B366" s="85"/>
      <c r="C366" s="86"/>
      <c r="D366" s="75"/>
      <c r="E366" s="76"/>
      <c r="F366" s="77"/>
      <c r="G366" s="78"/>
      <c r="H366" s="79"/>
      <c r="I366" s="45">
        <f t="shared" si="39"/>
        <v>3625</v>
      </c>
      <c r="J366" s="158"/>
      <c r="K366" s="159"/>
      <c r="L366" s="160">
        <f t="shared" si="40"/>
        <v>10884</v>
      </c>
      <c r="M366" s="46">
        <f t="shared" si="41"/>
        <v>361</v>
      </c>
      <c r="N366" s="43" t="str">
        <f>IF(AND(E366='Povolené hodnoty'!$B$4,F366=2),G366+J366,"")</f>
        <v/>
      </c>
      <c r="O366" s="45" t="str">
        <f>IF(AND(E366='Povolené hodnoty'!$B$4,F366=1),G366+J366,"")</f>
        <v/>
      </c>
      <c r="P366" s="43" t="str">
        <f>IF(AND(E366='Povolené hodnoty'!$B$4,F366=10),H366+K366,"")</f>
        <v/>
      </c>
      <c r="Q366" s="45" t="str">
        <f>IF(AND(E366='Povolené hodnoty'!$B$4,F366=9),H366+K366,"")</f>
        <v/>
      </c>
      <c r="R366" s="43" t="str">
        <f>IF(AND(E366&lt;&gt;'Povolené hodnoty'!$B$4,F366=2),G366+J366,"")</f>
        <v/>
      </c>
      <c r="S366" s="44" t="str">
        <f>IF(AND(E366&lt;&gt;'Povolené hodnoty'!$B$4,F366=3),G366+J366,"")</f>
        <v/>
      </c>
      <c r="T366" s="44" t="str">
        <f>IF(AND(E366&lt;&gt;'Povolené hodnoty'!$B$4,F366=4),G366+J366,"")</f>
        <v/>
      </c>
      <c r="U366" s="44" t="str">
        <f>IF(AND(E366&lt;&gt;'Povolené hodnoty'!$B$4,F366="5a"),G366-H366+J366-K366,"")</f>
        <v/>
      </c>
      <c r="V366" s="44" t="str">
        <f>IF(AND(E366&lt;&gt;'Povolené hodnoty'!$B$4,F366="5b"),G366-H366+J366-K366,"")</f>
        <v/>
      </c>
      <c r="W366" s="44" t="str">
        <f>IF(AND(E366&lt;&gt;'Povolené hodnoty'!$B$4,F366=6),G366+J366,"")</f>
        <v/>
      </c>
      <c r="X366" s="45" t="str">
        <f>IF(AND(E366&lt;&gt;'Povolené hodnoty'!$B$4,F366=7),G366+J366,"")</f>
        <v/>
      </c>
      <c r="Y366" s="43" t="str">
        <f>IF(AND(E366&lt;&gt;'Povolené hodnoty'!$B$4,F366=10),H366+K366,"")</f>
        <v/>
      </c>
      <c r="Z366" s="44" t="str">
        <f>IF(AND(E366&lt;&gt;'Povolené hodnoty'!$B$4,F366=11),H366+K366,"")</f>
        <v/>
      </c>
      <c r="AA366" s="44" t="str">
        <f>IF(AND(E366&lt;&gt;'Povolené hodnoty'!$B$4,F366=12),H366+K366,"")</f>
        <v/>
      </c>
      <c r="AB366" s="45" t="str">
        <f>IF(AND(E366&lt;&gt;'Povolené hodnoty'!$B$4,F366=13),H366+K366,"")</f>
        <v/>
      </c>
      <c r="AD366" s="19" t="b">
        <f t="shared" si="42"/>
        <v>0</v>
      </c>
      <c r="AE366" s="19" t="b">
        <f t="shared" si="43"/>
        <v>0</v>
      </c>
      <c r="AF366" s="19" t="b">
        <f>AND(E366&lt;&gt;'Povolené hodnoty'!$B$6,OR(SUM(G366,J366)&lt;&gt;SUM(N366:O366,R366:X366),SUM(H366,K366)&lt;&gt;SUM(P366:Q366,Y366:AB366),COUNT(G366:H366,J366:K366)&lt;&gt;COUNT(N366:AB366)))</f>
        <v>0</v>
      </c>
      <c r="AG366" s="19" t="b">
        <f>AND(E366='Povolené hodnoty'!$B$6,$AG$5)</f>
        <v>0</v>
      </c>
    </row>
    <row r="367" spans="1:33" x14ac:dyDescent="0.2">
      <c r="A367" s="81">
        <f t="shared" si="38"/>
        <v>362</v>
      </c>
      <c r="B367" s="85"/>
      <c r="C367" s="86"/>
      <c r="D367" s="75"/>
      <c r="E367" s="76"/>
      <c r="F367" s="77"/>
      <c r="G367" s="78"/>
      <c r="H367" s="79"/>
      <c r="I367" s="45">
        <f t="shared" si="39"/>
        <v>3625</v>
      </c>
      <c r="J367" s="158"/>
      <c r="K367" s="159"/>
      <c r="L367" s="160">
        <f t="shared" si="40"/>
        <v>10884</v>
      </c>
      <c r="M367" s="46">
        <f t="shared" si="41"/>
        <v>362</v>
      </c>
      <c r="N367" s="43" t="str">
        <f>IF(AND(E367='Povolené hodnoty'!$B$4,F367=2),G367+J367,"")</f>
        <v/>
      </c>
      <c r="O367" s="45" t="str">
        <f>IF(AND(E367='Povolené hodnoty'!$B$4,F367=1),G367+J367,"")</f>
        <v/>
      </c>
      <c r="P367" s="43" t="str">
        <f>IF(AND(E367='Povolené hodnoty'!$B$4,F367=10),H367+K367,"")</f>
        <v/>
      </c>
      <c r="Q367" s="45" t="str">
        <f>IF(AND(E367='Povolené hodnoty'!$B$4,F367=9),H367+K367,"")</f>
        <v/>
      </c>
      <c r="R367" s="43" t="str">
        <f>IF(AND(E367&lt;&gt;'Povolené hodnoty'!$B$4,F367=2),G367+J367,"")</f>
        <v/>
      </c>
      <c r="S367" s="44" t="str">
        <f>IF(AND(E367&lt;&gt;'Povolené hodnoty'!$B$4,F367=3),G367+J367,"")</f>
        <v/>
      </c>
      <c r="T367" s="44" t="str">
        <f>IF(AND(E367&lt;&gt;'Povolené hodnoty'!$B$4,F367=4),G367+J367,"")</f>
        <v/>
      </c>
      <c r="U367" s="44" t="str">
        <f>IF(AND(E367&lt;&gt;'Povolené hodnoty'!$B$4,F367="5a"),G367-H367+J367-K367,"")</f>
        <v/>
      </c>
      <c r="V367" s="44" t="str">
        <f>IF(AND(E367&lt;&gt;'Povolené hodnoty'!$B$4,F367="5b"),G367-H367+J367-K367,"")</f>
        <v/>
      </c>
      <c r="W367" s="44" t="str">
        <f>IF(AND(E367&lt;&gt;'Povolené hodnoty'!$B$4,F367=6),G367+J367,"")</f>
        <v/>
      </c>
      <c r="X367" s="45" t="str">
        <f>IF(AND(E367&lt;&gt;'Povolené hodnoty'!$B$4,F367=7),G367+J367,"")</f>
        <v/>
      </c>
      <c r="Y367" s="43" t="str">
        <f>IF(AND(E367&lt;&gt;'Povolené hodnoty'!$B$4,F367=10),H367+K367,"")</f>
        <v/>
      </c>
      <c r="Z367" s="44" t="str">
        <f>IF(AND(E367&lt;&gt;'Povolené hodnoty'!$B$4,F367=11),H367+K367,"")</f>
        <v/>
      </c>
      <c r="AA367" s="44" t="str">
        <f>IF(AND(E367&lt;&gt;'Povolené hodnoty'!$B$4,F367=12),H367+K367,"")</f>
        <v/>
      </c>
      <c r="AB367" s="45" t="str">
        <f>IF(AND(E367&lt;&gt;'Povolené hodnoty'!$B$4,F367=13),H367+K367,"")</f>
        <v/>
      </c>
      <c r="AD367" s="19" t="b">
        <f t="shared" si="42"/>
        <v>0</v>
      </c>
      <c r="AE367" s="19" t="b">
        <f t="shared" si="43"/>
        <v>0</v>
      </c>
      <c r="AF367" s="19" t="b">
        <f>AND(E367&lt;&gt;'Povolené hodnoty'!$B$6,OR(SUM(G367,J367)&lt;&gt;SUM(N367:O367,R367:X367),SUM(H367,K367)&lt;&gt;SUM(P367:Q367,Y367:AB367),COUNT(G367:H367,J367:K367)&lt;&gt;COUNT(N367:AB367)))</f>
        <v>0</v>
      </c>
      <c r="AG367" s="19" t="b">
        <f>AND(E367='Povolené hodnoty'!$B$6,$AG$5)</f>
        <v>0</v>
      </c>
    </row>
    <row r="368" spans="1:33" x14ac:dyDescent="0.2">
      <c r="A368" s="81">
        <f t="shared" si="38"/>
        <v>363</v>
      </c>
      <c r="B368" s="85"/>
      <c r="C368" s="86"/>
      <c r="D368" s="75"/>
      <c r="E368" s="76"/>
      <c r="F368" s="77"/>
      <c r="G368" s="78"/>
      <c r="H368" s="79"/>
      <c r="I368" s="45">
        <f t="shared" si="39"/>
        <v>3625</v>
      </c>
      <c r="J368" s="158"/>
      <c r="K368" s="159"/>
      <c r="L368" s="160">
        <f t="shared" si="40"/>
        <v>10884</v>
      </c>
      <c r="M368" s="46">
        <f t="shared" si="41"/>
        <v>363</v>
      </c>
      <c r="N368" s="43" t="str">
        <f>IF(AND(E368='Povolené hodnoty'!$B$4,F368=2),G368+J368,"")</f>
        <v/>
      </c>
      <c r="O368" s="45" t="str">
        <f>IF(AND(E368='Povolené hodnoty'!$B$4,F368=1),G368+J368,"")</f>
        <v/>
      </c>
      <c r="P368" s="43" t="str">
        <f>IF(AND(E368='Povolené hodnoty'!$B$4,F368=10),H368+K368,"")</f>
        <v/>
      </c>
      <c r="Q368" s="45" t="str">
        <f>IF(AND(E368='Povolené hodnoty'!$B$4,F368=9),H368+K368,"")</f>
        <v/>
      </c>
      <c r="R368" s="43" t="str">
        <f>IF(AND(E368&lt;&gt;'Povolené hodnoty'!$B$4,F368=2),G368+J368,"")</f>
        <v/>
      </c>
      <c r="S368" s="44" t="str">
        <f>IF(AND(E368&lt;&gt;'Povolené hodnoty'!$B$4,F368=3),G368+J368,"")</f>
        <v/>
      </c>
      <c r="T368" s="44" t="str">
        <f>IF(AND(E368&lt;&gt;'Povolené hodnoty'!$B$4,F368=4),G368+J368,"")</f>
        <v/>
      </c>
      <c r="U368" s="44" t="str">
        <f>IF(AND(E368&lt;&gt;'Povolené hodnoty'!$B$4,F368="5a"),G368-H368+J368-K368,"")</f>
        <v/>
      </c>
      <c r="V368" s="44" t="str">
        <f>IF(AND(E368&lt;&gt;'Povolené hodnoty'!$B$4,F368="5b"),G368-H368+J368-K368,"")</f>
        <v/>
      </c>
      <c r="W368" s="44" t="str">
        <f>IF(AND(E368&lt;&gt;'Povolené hodnoty'!$B$4,F368=6),G368+J368,"")</f>
        <v/>
      </c>
      <c r="X368" s="45" t="str">
        <f>IF(AND(E368&lt;&gt;'Povolené hodnoty'!$B$4,F368=7),G368+J368,"")</f>
        <v/>
      </c>
      <c r="Y368" s="43" t="str">
        <f>IF(AND(E368&lt;&gt;'Povolené hodnoty'!$B$4,F368=10),H368+K368,"")</f>
        <v/>
      </c>
      <c r="Z368" s="44" t="str">
        <f>IF(AND(E368&lt;&gt;'Povolené hodnoty'!$B$4,F368=11),H368+K368,"")</f>
        <v/>
      </c>
      <c r="AA368" s="44" t="str">
        <f>IF(AND(E368&lt;&gt;'Povolené hodnoty'!$B$4,F368=12),H368+K368,"")</f>
        <v/>
      </c>
      <c r="AB368" s="45" t="str">
        <f>IF(AND(E368&lt;&gt;'Povolené hodnoty'!$B$4,F368=13),H368+K368,"")</f>
        <v/>
      </c>
      <c r="AD368" s="19" t="b">
        <f t="shared" si="42"/>
        <v>0</v>
      </c>
      <c r="AE368" s="19" t="b">
        <f t="shared" si="43"/>
        <v>0</v>
      </c>
      <c r="AF368" s="19" t="b">
        <f>AND(E368&lt;&gt;'Povolené hodnoty'!$B$6,OR(SUM(G368,J368)&lt;&gt;SUM(N368:O368,R368:X368),SUM(H368,K368)&lt;&gt;SUM(P368:Q368,Y368:AB368),COUNT(G368:H368,J368:K368)&lt;&gt;COUNT(N368:AB368)))</f>
        <v>0</v>
      </c>
      <c r="AG368" s="19" t="b">
        <f>AND(E368='Povolené hodnoty'!$B$6,$AG$5)</f>
        <v>0</v>
      </c>
    </row>
    <row r="369" spans="1:33" x14ac:dyDescent="0.2">
      <c r="A369" s="81">
        <f t="shared" si="38"/>
        <v>364</v>
      </c>
      <c r="B369" s="85"/>
      <c r="C369" s="86"/>
      <c r="D369" s="75"/>
      <c r="E369" s="76"/>
      <c r="F369" s="77"/>
      <c r="G369" s="78"/>
      <c r="H369" s="79"/>
      <c r="I369" s="45">
        <f t="shared" si="39"/>
        <v>3625</v>
      </c>
      <c r="J369" s="158"/>
      <c r="K369" s="159"/>
      <c r="L369" s="160">
        <f t="shared" si="40"/>
        <v>10884</v>
      </c>
      <c r="M369" s="46">
        <f t="shared" si="41"/>
        <v>364</v>
      </c>
      <c r="N369" s="43" t="str">
        <f>IF(AND(E369='Povolené hodnoty'!$B$4,F369=2),G369+J369,"")</f>
        <v/>
      </c>
      <c r="O369" s="45" t="str">
        <f>IF(AND(E369='Povolené hodnoty'!$B$4,F369=1),G369+J369,"")</f>
        <v/>
      </c>
      <c r="P369" s="43" t="str">
        <f>IF(AND(E369='Povolené hodnoty'!$B$4,F369=10),H369+K369,"")</f>
        <v/>
      </c>
      <c r="Q369" s="45" t="str">
        <f>IF(AND(E369='Povolené hodnoty'!$B$4,F369=9),H369+K369,"")</f>
        <v/>
      </c>
      <c r="R369" s="43" t="str">
        <f>IF(AND(E369&lt;&gt;'Povolené hodnoty'!$B$4,F369=2),G369+J369,"")</f>
        <v/>
      </c>
      <c r="S369" s="44" t="str">
        <f>IF(AND(E369&lt;&gt;'Povolené hodnoty'!$B$4,F369=3),G369+J369,"")</f>
        <v/>
      </c>
      <c r="T369" s="44" t="str">
        <f>IF(AND(E369&lt;&gt;'Povolené hodnoty'!$B$4,F369=4),G369+J369,"")</f>
        <v/>
      </c>
      <c r="U369" s="44" t="str">
        <f>IF(AND(E369&lt;&gt;'Povolené hodnoty'!$B$4,F369="5a"),G369-H369+J369-K369,"")</f>
        <v/>
      </c>
      <c r="V369" s="44" t="str">
        <f>IF(AND(E369&lt;&gt;'Povolené hodnoty'!$B$4,F369="5b"),G369-H369+J369-K369,"")</f>
        <v/>
      </c>
      <c r="W369" s="44" t="str">
        <f>IF(AND(E369&lt;&gt;'Povolené hodnoty'!$B$4,F369=6),G369+J369,"")</f>
        <v/>
      </c>
      <c r="X369" s="45" t="str">
        <f>IF(AND(E369&lt;&gt;'Povolené hodnoty'!$B$4,F369=7),G369+J369,"")</f>
        <v/>
      </c>
      <c r="Y369" s="43" t="str">
        <f>IF(AND(E369&lt;&gt;'Povolené hodnoty'!$B$4,F369=10),H369+K369,"")</f>
        <v/>
      </c>
      <c r="Z369" s="44" t="str">
        <f>IF(AND(E369&lt;&gt;'Povolené hodnoty'!$B$4,F369=11),H369+K369,"")</f>
        <v/>
      </c>
      <c r="AA369" s="44" t="str">
        <f>IF(AND(E369&lt;&gt;'Povolené hodnoty'!$B$4,F369=12),H369+K369,"")</f>
        <v/>
      </c>
      <c r="AB369" s="45" t="str">
        <f>IF(AND(E369&lt;&gt;'Povolené hodnoty'!$B$4,F369=13),H369+K369,"")</f>
        <v/>
      </c>
      <c r="AD369" s="19" t="b">
        <f t="shared" si="42"/>
        <v>0</v>
      </c>
      <c r="AE369" s="19" t="b">
        <f t="shared" si="43"/>
        <v>0</v>
      </c>
      <c r="AF369" s="19" t="b">
        <f>AND(E369&lt;&gt;'Povolené hodnoty'!$B$6,OR(SUM(G369,J369)&lt;&gt;SUM(N369:O369,R369:X369),SUM(H369,K369)&lt;&gt;SUM(P369:Q369,Y369:AB369),COUNT(G369:H369,J369:K369)&lt;&gt;COUNT(N369:AB369)))</f>
        <v>0</v>
      </c>
      <c r="AG369" s="19" t="b">
        <f>AND(E369='Povolené hodnoty'!$B$6,$AG$5)</f>
        <v>0</v>
      </c>
    </row>
    <row r="370" spans="1:33" x14ac:dyDescent="0.2">
      <c r="A370" s="81">
        <f t="shared" si="38"/>
        <v>365</v>
      </c>
      <c r="B370" s="85"/>
      <c r="C370" s="86"/>
      <c r="D370" s="75"/>
      <c r="E370" s="76"/>
      <c r="F370" s="77"/>
      <c r="G370" s="78"/>
      <c r="H370" s="79"/>
      <c r="I370" s="45">
        <f t="shared" si="39"/>
        <v>3625</v>
      </c>
      <c r="J370" s="158"/>
      <c r="K370" s="159"/>
      <c r="L370" s="160">
        <f t="shared" si="40"/>
        <v>10884</v>
      </c>
      <c r="M370" s="46">
        <f t="shared" si="41"/>
        <v>365</v>
      </c>
      <c r="N370" s="43" t="str">
        <f>IF(AND(E370='Povolené hodnoty'!$B$4,F370=2),G370+J370,"")</f>
        <v/>
      </c>
      <c r="O370" s="45" t="str">
        <f>IF(AND(E370='Povolené hodnoty'!$B$4,F370=1),G370+J370,"")</f>
        <v/>
      </c>
      <c r="P370" s="43" t="str">
        <f>IF(AND(E370='Povolené hodnoty'!$B$4,F370=10),H370+K370,"")</f>
        <v/>
      </c>
      <c r="Q370" s="45" t="str">
        <f>IF(AND(E370='Povolené hodnoty'!$B$4,F370=9),H370+K370,"")</f>
        <v/>
      </c>
      <c r="R370" s="43" t="str">
        <f>IF(AND(E370&lt;&gt;'Povolené hodnoty'!$B$4,F370=2),G370+J370,"")</f>
        <v/>
      </c>
      <c r="S370" s="44" t="str">
        <f>IF(AND(E370&lt;&gt;'Povolené hodnoty'!$B$4,F370=3),G370+J370,"")</f>
        <v/>
      </c>
      <c r="T370" s="44" t="str">
        <f>IF(AND(E370&lt;&gt;'Povolené hodnoty'!$B$4,F370=4),G370+J370,"")</f>
        <v/>
      </c>
      <c r="U370" s="44" t="str">
        <f>IF(AND(E370&lt;&gt;'Povolené hodnoty'!$B$4,F370="5a"),G370-H370+J370-K370,"")</f>
        <v/>
      </c>
      <c r="V370" s="44" t="str">
        <f>IF(AND(E370&lt;&gt;'Povolené hodnoty'!$B$4,F370="5b"),G370-H370+J370-K370,"")</f>
        <v/>
      </c>
      <c r="W370" s="44" t="str">
        <f>IF(AND(E370&lt;&gt;'Povolené hodnoty'!$B$4,F370=6),G370+J370,"")</f>
        <v/>
      </c>
      <c r="X370" s="45" t="str">
        <f>IF(AND(E370&lt;&gt;'Povolené hodnoty'!$B$4,F370=7),G370+J370,"")</f>
        <v/>
      </c>
      <c r="Y370" s="43" t="str">
        <f>IF(AND(E370&lt;&gt;'Povolené hodnoty'!$B$4,F370=10),H370+K370,"")</f>
        <v/>
      </c>
      <c r="Z370" s="44" t="str">
        <f>IF(AND(E370&lt;&gt;'Povolené hodnoty'!$B$4,F370=11),H370+K370,"")</f>
        <v/>
      </c>
      <c r="AA370" s="44" t="str">
        <f>IF(AND(E370&lt;&gt;'Povolené hodnoty'!$B$4,F370=12),H370+K370,"")</f>
        <v/>
      </c>
      <c r="AB370" s="45" t="str">
        <f>IF(AND(E370&lt;&gt;'Povolené hodnoty'!$B$4,F370=13),H370+K370,"")</f>
        <v/>
      </c>
      <c r="AD370" s="19" t="b">
        <f t="shared" si="42"/>
        <v>0</v>
      </c>
      <c r="AE370" s="19" t="b">
        <f t="shared" si="43"/>
        <v>0</v>
      </c>
      <c r="AF370" s="19" t="b">
        <f>AND(E370&lt;&gt;'Povolené hodnoty'!$B$6,OR(SUM(G370,J370)&lt;&gt;SUM(N370:O370,R370:X370),SUM(H370,K370)&lt;&gt;SUM(P370:Q370,Y370:AB370),COUNT(G370:H370,J370:K370)&lt;&gt;COUNT(N370:AB370)))</f>
        <v>0</v>
      </c>
      <c r="AG370" s="19" t="b">
        <f>AND(E370='Povolené hodnoty'!$B$6,$AG$5)</f>
        <v>0</v>
      </c>
    </row>
    <row r="371" spans="1:33" x14ac:dyDescent="0.2">
      <c r="A371" s="81">
        <f t="shared" si="38"/>
        <v>366</v>
      </c>
      <c r="B371" s="85"/>
      <c r="C371" s="86"/>
      <c r="D371" s="75"/>
      <c r="E371" s="76"/>
      <c r="F371" s="77"/>
      <c r="G371" s="78"/>
      <c r="H371" s="79"/>
      <c r="I371" s="45">
        <f t="shared" si="39"/>
        <v>3625</v>
      </c>
      <c r="J371" s="158"/>
      <c r="K371" s="159"/>
      <c r="L371" s="160">
        <f t="shared" si="40"/>
        <v>10884</v>
      </c>
      <c r="M371" s="46">
        <f t="shared" si="41"/>
        <v>366</v>
      </c>
      <c r="N371" s="43" t="str">
        <f>IF(AND(E371='Povolené hodnoty'!$B$4,F371=2),G371+J371,"")</f>
        <v/>
      </c>
      <c r="O371" s="45" t="str">
        <f>IF(AND(E371='Povolené hodnoty'!$B$4,F371=1),G371+J371,"")</f>
        <v/>
      </c>
      <c r="P371" s="43" t="str">
        <f>IF(AND(E371='Povolené hodnoty'!$B$4,F371=10),H371+K371,"")</f>
        <v/>
      </c>
      <c r="Q371" s="45" t="str">
        <f>IF(AND(E371='Povolené hodnoty'!$B$4,F371=9),H371+K371,"")</f>
        <v/>
      </c>
      <c r="R371" s="43" t="str">
        <f>IF(AND(E371&lt;&gt;'Povolené hodnoty'!$B$4,F371=2),G371+J371,"")</f>
        <v/>
      </c>
      <c r="S371" s="44" t="str">
        <f>IF(AND(E371&lt;&gt;'Povolené hodnoty'!$B$4,F371=3),G371+J371,"")</f>
        <v/>
      </c>
      <c r="T371" s="44" t="str">
        <f>IF(AND(E371&lt;&gt;'Povolené hodnoty'!$B$4,F371=4),G371+J371,"")</f>
        <v/>
      </c>
      <c r="U371" s="44" t="str">
        <f>IF(AND(E371&lt;&gt;'Povolené hodnoty'!$B$4,F371="5a"),G371-H371+J371-K371,"")</f>
        <v/>
      </c>
      <c r="V371" s="44" t="str">
        <f>IF(AND(E371&lt;&gt;'Povolené hodnoty'!$B$4,F371="5b"),G371-H371+J371-K371,"")</f>
        <v/>
      </c>
      <c r="W371" s="44" t="str">
        <f>IF(AND(E371&lt;&gt;'Povolené hodnoty'!$B$4,F371=6),G371+J371,"")</f>
        <v/>
      </c>
      <c r="X371" s="45" t="str">
        <f>IF(AND(E371&lt;&gt;'Povolené hodnoty'!$B$4,F371=7),G371+J371,"")</f>
        <v/>
      </c>
      <c r="Y371" s="43" t="str">
        <f>IF(AND(E371&lt;&gt;'Povolené hodnoty'!$B$4,F371=10),H371+K371,"")</f>
        <v/>
      </c>
      <c r="Z371" s="44" t="str">
        <f>IF(AND(E371&lt;&gt;'Povolené hodnoty'!$B$4,F371=11),H371+K371,"")</f>
        <v/>
      </c>
      <c r="AA371" s="44" t="str">
        <f>IF(AND(E371&lt;&gt;'Povolené hodnoty'!$B$4,F371=12),H371+K371,"")</f>
        <v/>
      </c>
      <c r="AB371" s="45" t="str">
        <f>IF(AND(E371&lt;&gt;'Povolené hodnoty'!$B$4,F371=13),H371+K371,"")</f>
        <v/>
      </c>
      <c r="AD371" s="19" t="b">
        <f t="shared" si="42"/>
        <v>0</v>
      </c>
      <c r="AE371" s="19" t="b">
        <f t="shared" si="43"/>
        <v>0</v>
      </c>
      <c r="AF371" s="19" t="b">
        <f>AND(E371&lt;&gt;'Povolené hodnoty'!$B$6,OR(SUM(G371,J371)&lt;&gt;SUM(N371:O371,R371:X371),SUM(H371,K371)&lt;&gt;SUM(P371:Q371,Y371:AB371),COUNT(G371:H371,J371:K371)&lt;&gt;COUNT(N371:AB371)))</f>
        <v>0</v>
      </c>
      <c r="AG371" s="19" t="b">
        <f>AND(E371='Povolené hodnoty'!$B$6,$AG$5)</f>
        <v>0</v>
      </c>
    </row>
    <row r="372" spans="1:33" x14ac:dyDescent="0.2">
      <c r="A372" s="81">
        <f t="shared" si="38"/>
        <v>367</v>
      </c>
      <c r="B372" s="85"/>
      <c r="C372" s="86"/>
      <c r="D372" s="75"/>
      <c r="E372" s="76"/>
      <c r="F372" s="77"/>
      <c r="G372" s="78"/>
      <c r="H372" s="79"/>
      <c r="I372" s="45">
        <f t="shared" si="39"/>
        <v>3625</v>
      </c>
      <c r="J372" s="158"/>
      <c r="K372" s="159"/>
      <c r="L372" s="160">
        <f t="shared" si="40"/>
        <v>10884</v>
      </c>
      <c r="M372" s="46">
        <f t="shared" si="41"/>
        <v>367</v>
      </c>
      <c r="N372" s="43" t="str">
        <f>IF(AND(E372='Povolené hodnoty'!$B$4,F372=2),G372+J372,"")</f>
        <v/>
      </c>
      <c r="O372" s="45" t="str">
        <f>IF(AND(E372='Povolené hodnoty'!$B$4,F372=1),G372+J372,"")</f>
        <v/>
      </c>
      <c r="P372" s="43" t="str">
        <f>IF(AND(E372='Povolené hodnoty'!$B$4,F372=10),H372+K372,"")</f>
        <v/>
      </c>
      <c r="Q372" s="45" t="str">
        <f>IF(AND(E372='Povolené hodnoty'!$B$4,F372=9),H372+K372,"")</f>
        <v/>
      </c>
      <c r="R372" s="43" t="str">
        <f>IF(AND(E372&lt;&gt;'Povolené hodnoty'!$B$4,F372=2),G372+J372,"")</f>
        <v/>
      </c>
      <c r="S372" s="44" t="str">
        <f>IF(AND(E372&lt;&gt;'Povolené hodnoty'!$B$4,F372=3),G372+J372,"")</f>
        <v/>
      </c>
      <c r="T372" s="44" t="str">
        <f>IF(AND(E372&lt;&gt;'Povolené hodnoty'!$B$4,F372=4),G372+J372,"")</f>
        <v/>
      </c>
      <c r="U372" s="44" t="str">
        <f>IF(AND(E372&lt;&gt;'Povolené hodnoty'!$B$4,F372="5a"),G372-H372+J372-K372,"")</f>
        <v/>
      </c>
      <c r="V372" s="44" t="str">
        <f>IF(AND(E372&lt;&gt;'Povolené hodnoty'!$B$4,F372="5b"),G372-H372+J372-K372,"")</f>
        <v/>
      </c>
      <c r="W372" s="44" t="str">
        <f>IF(AND(E372&lt;&gt;'Povolené hodnoty'!$B$4,F372=6),G372+J372,"")</f>
        <v/>
      </c>
      <c r="X372" s="45" t="str">
        <f>IF(AND(E372&lt;&gt;'Povolené hodnoty'!$B$4,F372=7),G372+J372,"")</f>
        <v/>
      </c>
      <c r="Y372" s="43" t="str">
        <f>IF(AND(E372&lt;&gt;'Povolené hodnoty'!$B$4,F372=10),H372+K372,"")</f>
        <v/>
      </c>
      <c r="Z372" s="44" t="str">
        <f>IF(AND(E372&lt;&gt;'Povolené hodnoty'!$B$4,F372=11),H372+K372,"")</f>
        <v/>
      </c>
      <c r="AA372" s="44" t="str">
        <f>IF(AND(E372&lt;&gt;'Povolené hodnoty'!$B$4,F372=12),H372+K372,"")</f>
        <v/>
      </c>
      <c r="AB372" s="45" t="str">
        <f>IF(AND(E372&lt;&gt;'Povolené hodnoty'!$B$4,F372=13),H372+K372,"")</f>
        <v/>
      </c>
      <c r="AD372" s="19" t="b">
        <f t="shared" si="42"/>
        <v>0</v>
      </c>
      <c r="AE372" s="19" t="b">
        <f t="shared" si="43"/>
        <v>0</v>
      </c>
      <c r="AF372" s="19" t="b">
        <f>AND(E372&lt;&gt;'Povolené hodnoty'!$B$6,OR(SUM(G372,J372)&lt;&gt;SUM(N372:O372,R372:X372),SUM(H372,K372)&lt;&gt;SUM(P372:Q372,Y372:AB372),COUNT(G372:H372,J372:K372)&lt;&gt;COUNT(N372:AB372)))</f>
        <v>0</v>
      </c>
      <c r="AG372" s="19" t="b">
        <f>AND(E372='Povolené hodnoty'!$B$6,$AG$5)</f>
        <v>0</v>
      </c>
    </row>
    <row r="373" spans="1:33" x14ac:dyDescent="0.2">
      <c r="A373" s="81">
        <f t="shared" si="38"/>
        <v>368</v>
      </c>
      <c r="B373" s="85"/>
      <c r="C373" s="86"/>
      <c r="D373" s="75"/>
      <c r="E373" s="76"/>
      <c r="F373" s="77"/>
      <c r="G373" s="78"/>
      <c r="H373" s="79"/>
      <c r="I373" s="45">
        <f t="shared" si="39"/>
        <v>3625</v>
      </c>
      <c r="J373" s="158"/>
      <c r="K373" s="159"/>
      <c r="L373" s="160">
        <f t="shared" si="40"/>
        <v>10884</v>
      </c>
      <c r="M373" s="46">
        <f t="shared" si="41"/>
        <v>368</v>
      </c>
      <c r="N373" s="43" t="str">
        <f>IF(AND(E373='Povolené hodnoty'!$B$4,F373=2),G373+J373,"")</f>
        <v/>
      </c>
      <c r="O373" s="45" t="str">
        <f>IF(AND(E373='Povolené hodnoty'!$B$4,F373=1),G373+J373,"")</f>
        <v/>
      </c>
      <c r="P373" s="43" t="str">
        <f>IF(AND(E373='Povolené hodnoty'!$B$4,F373=10),H373+K373,"")</f>
        <v/>
      </c>
      <c r="Q373" s="45" t="str">
        <f>IF(AND(E373='Povolené hodnoty'!$B$4,F373=9),H373+K373,"")</f>
        <v/>
      </c>
      <c r="R373" s="43" t="str">
        <f>IF(AND(E373&lt;&gt;'Povolené hodnoty'!$B$4,F373=2),G373+J373,"")</f>
        <v/>
      </c>
      <c r="S373" s="44" t="str">
        <f>IF(AND(E373&lt;&gt;'Povolené hodnoty'!$B$4,F373=3),G373+J373,"")</f>
        <v/>
      </c>
      <c r="T373" s="44" t="str">
        <f>IF(AND(E373&lt;&gt;'Povolené hodnoty'!$B$4,F373=4),G373+J373,"")</f>
        <v/>
      </c>
      <c r="U373" s="44" t="str">
        <f>IF(AND(E373&lt;&gt;'Povolené hodnoty'!$B$4,F373="5a"),G373-H373+J373-K373,"")</f>
        <v/>
      </c>
      <c r="V373" s="44" t="str">
        <f>IF(AND(E373&lt;&gt;'Povolené hodnoty'!$B$4,F373="5b"),G373-H373+J373-K373,"")</f>
        <v/>
      </c>
      <c r="W373" s="44" t="str">
        <f>IF(AND(E373&lt;&gt;'Povolené hodnoty'!$B$4,F373=6),G373+J373,"")</f>
        <v/>
      </c>
      <c r="X373" s="45" t="str">
        <f>IF(AND(E373&lt;&gt;'Povolené hodnoty'!$B$4,F373=7),G373+J373,"")</f>
        <v/>
      </c>
      <c r="Y373" s="43" t="str">
        <f>IF(AND(E373&lt;&gt;'Povolené hodnoty'!$B$4,F373=10),H373+K373,"")</f>
        <v/>
      </c>
      <c r="Z373" s="44" t="str">
        <f>IF(AND(E373&lt;&gt;'Povolené hodnoty'!$B$4,F373=11),H373+K373,"")</f>
        <v/>
      </c>
      <c r="AA373" s="44" t="str">
        <f>IF(AND(E373&lt;&gt;'Povolené hodnoty'!$B$4,F373=12),H373+K373,"")</f>
        <v/>
      </c>
      <c r="AB373" s="45" t="str">
        <f>IF(AND(E373&lt;&gt;'Povolené hodnoty'!$B$4,F373=13),H373+K373,"")</f>
        <v/>
      </c>
      <c r="AD373" s="19" t="b">
        <f t="shared" si="42"/>
        <v>0</v>
      </c>
      <c r="AE373" s="19" t="b">
        <f t="shared" si="43"/>
        <v>0</v>
      </c>
      <c r="AF373" s="19" t="b">
        <f>AND(E373&lt;&gt;'Povolené hodnoty'!$B$6,OR(SUM(G373,J373)&lt;&gt;SUM(N373:O373,R373:X373),SUM(H373,K373)&lt;&gt;SUM(P373:Q373,Y373:AB373),COUNT(G373:H373,J373:K373)&lt;&gt;COUNT(N373:AB373)))</f>
        <v>0</v>
      </c>
      <c r="AG373" s="19" t="b">
        <f>AND(E373='Povolené hodnoty'!$B$6,$AG$5)</f>
        <v>0</v>
      </c>
    </row>
    <row r="374" spans="1:33" x14ac:dyDescent="0.2">
      <c r="A374" s="81">
        <f t="shared" si="38"/>
        <v>369</v>
      </c>
      <c r="B374" s="85"/>
      <c r="C374" s="86"/>
      <c r="D374" s="75"/>
      <c r="E374" s="76"/>
      <c r="F374" s="77"/>
      <c r="G374" s="78"/>
      <c r="H374" s="79"/>
      <c r="I374" s="45">
        <f t="shared" si="39"/>
        <v>3625</v>
      </c>
      <c r="J374" s="158"/>
      <c r="K374" s="159"/>
      <c r="L374" s="160">
        <f t="shared" si="40"/>
        <v>10884</v>
      </c>
      <c r="M374" s="46">
        <f t="shared" si="41"/>
        <v>369</v>
      </c>
      <c r="N374" s="43" t="str">
        <f>IF(AND(E374='Povolené hodnoty'!$B$4,F374=2),G374+J374,"")</f>
        <v/>
      </c>
      <c r="O374" s="45" t="str">
        <f>IF(AND(E374='Povolené hodnoty'!$B$4,F374=1),G374+J374,"")</f>
        <v/>
      </c>
      <c r="P374" s="43" t="str">
        <f>IF(AND(E374='Povolené hodnoty'!$B$4,F374=10),H374+K374,"")</f>
        <v/>
      </c>
      <c r="Q374" s="45" t="str">
        <f>IF(AND(E374='Povolené hodnoty'!$B$4,F374=9),H374+K374,"")</f>
        <v/>
      </c>
      <c r="R374" s="43" t="str">
        <f>IF(AND(E374&lt;&gt;'Povolené hodnoty'!$B$4,F374=2),G374+J374,"")</f>
        <v/>
      </c>
      <c r="S374" s="44" t="str">
        <f>IF(AND(E374&lt;&gt;'Povolené hodnoty'!$B$4,F374=3),G374+J374,"")</f>
        <v/>
      </c>
      <c r="T374" s="44" t="str">
        <f>IF(AND(E374&lt;&gt;'Povolené hodnoty'!$B$4,F374=4),G374+J374,"")</f>
        <v/>
      </c>
      <c r="U374" s="44" t="str">
        <f>IF(AND(E374&lt;&gt;'Povolené hodnoty'!$B$4,F374="5a"),G374-H374+J374-K374,"")</f>
        <v/>
      </c>
      <c r="V374" s="44" t="str">
        <f>IF(AND(E374&lt;&gt;'Povolené hodnoty'!$B$4,F374="5b"),G374-H374+J374-K374,"")</f>
        <v/>
      </c>
      <c r="W374" s="44" t="str">
        <f>IF(AND(E374&lt;&gt;'Povolené hodnoty'!$B$4,F374=6),G374+J374,"")</f>
        <v/>
      </c>
      <c r="X374" s="45" t="str">
        <f>IF(AND(E374&lt;&gt;'Povolené hodnoty'!$B$4,F374=7),G374+J374,"")</f>
        <v/>
      </c>
      <c r="Y374" s="43" t="str">
        <f>IF(AND(E374&lt;&gt;'Povolené hodnoty'!$B$4,F374=10),H374+K374,"")</f>
        <v/>
      </c>
      <c r="Z374" s="44" t="str">
        <f>IF(AND(E374&lt;&gt;'Povolené hodnoty'!$B$4,F374=11),H374+K374,"")</f>
        <v/>
      </c>
      <c r="AA374" s="44" t="str">
        <f>IF(AND(E374&lt;&gt;'Povolené hodnoty'!$B$4,F374=12),H374+K374,"")</f>
        <v/>
      </c>
      <c r="AB374" s="45" t="str">
        <f>IF(AND(E374&lt;&gt;'Povolené hodnoty'!$B$4,F374=13),H374+K374,"")</f>
        <v/>
      </c>
      <c r="AD374" s="19" t="b">
        <f t="shared" si="42"/>
        <v>0</v>
      </c>
      <c r="AE374" s="19" t="b">
        <f t="shared" si="43"/>
        <v>0</v>
      </c>
      <c r="AF374" s="19" t="b">
        <f>AND(E374&lt;&gt;'Povolené hodnoty'!$B$6,OR(SUM(G374,J374)&lt;&gt;SUM(N374:O374,R374:X374),SUM(H374,K374)&lt;&gt;SUM(P374:Q374,Y374:AB374),COUNT(G374:H374,J374:K374)&lt;&gt;COUNT(N374:AB374)))</f>
        <v>0</v>
      </c>
      <c r="AG374" s="19" t="b">
        <f>AND(E374='Povolené hodnoty'!$B$6,$AG$5)</f>
        <v>0</v>
      </c>
    </row>
    <row r="375" spans="1:33" x14ac:dyDescent="0.2">
      <c r="A375" s="81">
        <f t="shared" si="38"/>
        <v>370</v>
      </c>
      <c r="B375" s="85"/>
      <c r="C375" s="86"/>
      <c r="D375" s="75"/>
      <c r="E375" s="76"/>
      <c r="F375" s="77"/>
      <c r="G375" s="78"/>
      <c r="H375" s="79"/>
      <c r="I375" s="45">
        <f t="shared" si="39"/>
        <v>3625</v>
      </c>
      <c r="J375" s="158"/>
      <c r="K375" s="159"/>
      <c r="L375" s="160">
        <f t="shared" si="40"/>
        <v>10884</v>
      </c>
      <c r="M375" s="46">
        <f t="shared" si="41"/>
        <v>370</v>
      </c>
      <c r="N375" s="43" t="str">
        <f>IF(AND(E375='Povolené hodnoty'!$B$4,F375=2),G375+J375,"")</f>
        <v/>
      </c>
      <c r="O375" s="45" t="str">
        <f>IF(AND(E375='Povolené hodnoty'!$B$4,F375=1),G375+J375,"")</f>
        <v/>
      </c>
      <c r="P375" s="43" t="str">
        <f>IF(AND(E375='Povolené hodnoty'!$B$4,F375=10),H375+K375,"")</f>
        <v/>
      </c>
      <c r="Q375" s="45" t="str">
        <f>IF(AND(E375='Povolené hodnoty'!$B$4,F375=9),H375+K375,"")</f>
        <v/>
      </c>
      <c r="R375" s="43" t="str">
        <f>IF(AND(E375&lt;&gt;'Povolené hodnoty'!$B$4,F375=2),G375+J375,"")</f>
        <v/>
      </c>
      <c r="S375" s="44" t="str">
        <f>IF(AND(E375&lt;&gt;'Povolené hodnoty'!$B$4,F375=3),G375+J375,"")</f>
        <v/>
      </c>
      <c r="T375" s="44" t="str">
        <f>IF(AND(E375&lt;&gt;'Povolené hodnoty'!$B$4,F375=4),G375+J375,"")</f>
        <v/>
      </c>
      <c r="U375" s="44" t="str">
        <f>IF(AND(E375&lt;&gt;'Povolené hodnoty'!$B$4,F375="5a"),G375-H375+J375-K375,"")</f>
        <v/>
      </c>
      <c r="V375" s="44" t="str">
        <f>IF(AND(E375&lt;&gt;'Povolené hodnoty'!$B$4,F375="5b"),G375-H375+J375-K375,"")</f>
        <v/>
      </c>
      <c r="W375" s="44" t="str">
        <f>IF(AND(E375&lt;&gt;'Povolené hodnoty'!$B$4,F375=6),G375+J375,"")</f>
        <v/>
      </c>
      <c r="X375" s="45" t="str">
        <f>IF(AND(E375&lt;&gt;'Povolené hodnoty'!$B$4,F375=7),G375+J375,"")</f>
        <v/>
      </c>
      <c r="Y375" s="43" t="str">
        <f>IF(AND(E375&lt;&gt;'Povolené hodnoty'!$B$4,F375=10),H375+K375,"")</f>
        <v/>
      </c>
      <c r="Z375" s="44" t="str">
        <f>IF(AND(E375&lt;&gt;'Povolené hodnoty'!$B$4,F375=11),H375+K375,"")</f>
        <v/>
      </c>
      <c r="AA375" s="44" t="str">
        <f>IF(AND(E375&lt;&gt;'Povolené hodnoty'!$B$4,F375=12),H375+K375,"")</f>
        <v/>
      </c>
      <c r="AB375" s="45" t="str">
        <f>IF(AND(E375&lt;&gt;'Povolené hodnoty'!$B$4,F375=13),H375+K375,"")</f>
        <v/>
      </c>
      <c r="AD375" s="19" t="b">
        <f t="shared" si="42"/>
        <v>0</v>
      </c>
      <c r="AE375" s="19" t="b">
        <f t="shared" si="43"/>
        <v>0</v>
      </c>
      <c r="AF375" s="19" t="b">
        <f>AND(E375&lt;&gt;'Povolené hodnoty'!$B$6,OR(SUM(G375,J375)&lt;&gt;SUM(N375:O375,R375:X375),SUM(H375,K375)&lt;&gt;SUM(P375:Q375,Y375:AB375),COUNT(G375:H375,J375:K375)&lt;&gt;COUNT(N375:AB375)))</f>
        <v>0</v>
      </c>
      <c r="AG375" s="19" t="b">
        <f>AND(E375='Povolené hodnoty'!$B$6,$AG$5)</f>
        <v>0</v>
      </c>
    </row>
    <row r="376" spans="1:33" x14ac:dyDescent="0.2">
      <c r="A376" s="81">
        <f t="shared" si="38"/>
        <v>371</v>
      </c>
      <c r="B376" s="85"/>
      <c r="C376" s="86"/>
      <c r="D376" s="75"/>
      <c r="E376" s="76"/>
      <c r="F376" s="77"/>
      <c r="G376" s="78"/>
      <c r="H376" s="79"/>
      <c r="I376" s="45">
        <f t="shared" si="39"/>
        <v>3625</v>
      </c>
      <c r="J376" s="158"/>
      <c r="K376" s="159"/>
      <c r="L376" s="160">
        <f t="shared" si="40"/>
        <v>10884</v>
      </c>
      <c r="M376" s="46">
        <f t="shared" si="41"/>
        <v>371</v>
      </c>
      <c r="N376" s="43" t="str">
        <f>IF(AND(E376='Povolené hodnoty'!$B$4,F376=2),G376+J376,"")</f>
        <v/>
      </c>
      <c r="O376" s="45" t="str">
        <f>IF(AND(E376='Povolené hodnoty'!$B$4,F376=1),G376+J376,"")</f>
        <v/>
      </c>
      <c r="P376" s="43" t="str">
        <f>IF(AND(E376='Povolené hodnoty'!$B$4,F376=10),H376+K376,"")</f>
        <v/>
      </c>
      <c r="Q376" s="45" t="str">
        <f>IF(AND(E376='Povolené hodnoty'!$B$4,F376=9),H376+K376,"")</f>
        <v/>
      </c>
      <c r="R376" s="43" t="str">
        <f>IF(AND(E376&lt;&gt;'Povolené hodnoty'!$B$4,F376=2),G376+J376,"")</f>
        <v/>
      </c>
      <c r="S376" s="44" t="str">
        <f>IF(AND(E376&lt;&gt;'Povolené hodnoty'!$B$4,F376=3),G376+J376,"")</f>
        <v/>
      </c>
      <c r="T376" s="44" t="str">
        <f>IF(AND(E376&lt;&gt;'Povolené hodnoty'!$B$4,F376=4),G376+J376,"")</f>
        <v/>
      </c>
      <c r="U376" s="44" t="str">
        <f>IF(AND(E376&lt;&gt;'Povolené hodnoty'!$B$4,F376="5a"),G376-H376+J376-K376,"")</f>
        <v/>
      </c>
      <c r="V376" s="44" t="str">
        <f>IF(AND(E376&lt;&gt;'Povolené hodnoty'!$B$4,F376="5b"),G376-H376+J376-K376,"")</f>
        <v/>
      </c>
      <c r="W376" s="44" t="str">
        <f>IF(AND(E376&lt;&gt;'Povolené hodnoty'!$B$4,F376=6),G376+J376,"")</f>
        <v/>
      </c>
      <c r="X376" s="45" t="str">
        <f>IF(AND(E376&lt;&gt;'Povolené hodnoty'!$B$4,F376=7),G376+J376,"")</f>
        <v/>
      </c>
      <c r="Y376" s="43" t="str">
        <f>IF(AND(E376&lt;&gt;'Povolené hodnoty'!$B$4,F376=10),H376+K376,"")</f>
        <v/>
      </c>
      <c r="Z376" s="44" t="str">
        <f>IF(AND(E376&lt;&gt;'Povolené hodnoty'!$B$4,F376=11),H376+K376,"")</f>
        <v/>
      </c>
      <c r="AA376" s="44" t="str">
        <f>IF(AND(E376&lt;&gt;'Povolené hodnoty'!$B$4,F376=12),H376+K376,"")</f>
        <v/>
      </c>
      <c r="AB376" s="45" t="str">
        <f>IF(AND(E376&lt;&gt;'Povolené hodnoty'!$B$4,F376=13),H376+K376,"")</f>
        <v/>
      </c>
      <c r="AD376" s="19" t="b">
        <f t="shared" si="42"/>
        <v>0</v>
      </c>
      <c r="AE376" s="19" t="b">
        <f t="shared" si="43"/>
        <v>0</v>
      </c>
      <c r="AF376" s="19" t="b">
        <f>AND(E376&lt;&gt;'Povolené hodnoty'!$B$6,OR(SUM(G376,J376)&lt;&gt;SUM(N376:O376,R376:X376),SUM(H376,K376)&lt;&gt;SUM(P376:Q376,Y376:AB376),COUNT(G376:H376,J376:K376)&lt;&gt;COUNT(N376:AB376)))</f>
        <v>0</v>
      </c>
      <c r="AG376" s="19" t="b">
        <f>AND(E376='Povolené hodnoty'!$B$6,$AG$5)</f>
        <v>0</v>
      </c>
    </row>
    <row r="377" spans="1:33" x14ac:dyDescent="0.2">
      <c r="A377" s="81">
        <f t="shared" si="38"/>
        <v>372</v>
      </c>
      <c r="B377" s="85"/>
      <c r="C377" s="86"/>
      <c r="D377" s="75"/>
      <c r="E377" s="76"/>
      <c r="F377" s="77"/>
      <c r="G377" s="78"/>
      <c r="H377" s="79"/>
      <c r="I377" s="45">
        <f t="shared" si="39"/>
        <v>3625</v>
      </c>
      <c r="J377" s="158"/>
      <c r="K377" s="159"/>
      <c r="L377" s="160">
        <f t="shared" si="40"/>
        <v>10884</v>
      </c>
      <c r="M377" s="46">
        <f t="shared" si="41"/>
        <v>372</v>
      </c>
      <c r="N377" s="43" t="str">
        <f>IF(AND(E377='Povolené hodnoty'!$B$4,F377=2),G377+J377,"")</f>
        <v/>
      </c>
      <c r="O377" s="45" t="str">
        <f>IF(AND(E377='Povolené hodnoty'!$B$4,F377=1),G377+J377,"")</f>
        <v/>
      </c>
      <c r="P377" s="43" t="str">
        <f>IF(AND(E377='Povolené hodnoty'!$B$4,F377=10),H377+K377,"")</f>
        <v/>
      </c>
      <c r="Q377" s="45" t="str">
        <f>IF(AND(E377='Povolené hodnoty'!$B$4,F377=9),H377+K377,"")</f>
        <v/>
      </c>
      <c r="R377" s="43" t="str">
        <f>IF(AND(E377&lt;&gt;'Povolené hodnoty'!$B$4,F377=2),G377+J377,"")</f>
        <v/>
      </c>
      <c r="S377" s="44" t="str">
        <f>IF(AND(E377&lt;&gt;'Povolené hodnoty'!$B$4,F377=3),G377+J377,"")</f>
        <v/>
      </c>
      <c r="T377" s="44" t="str">
        <f>IF(AND(E377&lt;&gt;'Povolené hodnoty'!$B$4,F377=4),G377+J377,"")</f>
        <v/>
      </c>
      <c r="U377" s="44" t="str">
        <f>IF(AND(E377&lt;&gt;'Povolené hodnoty'!$B$4,F377="5a"),G377-H377+J377-K377,"")</f>
        <v/>
      </c>
      <c r="V377" s="44" t="str">
        <f>IF(AND(E377&lt;&gt;'Povolené hodnoty'!$B$4,F377="5b"),G377-H377+J377-K377,"")</f>
        <v/>
      </c>
      <c r="W377" s="44" t="str">
        <f>IF(AND(E377&lt;&gt;'Povolené hodnoty'!$B$4,F377=6),G377+J377,"")</f>
        <v/>
      </c>
      <c r="X377" s="45" t="str">
        <f>IF(AND(E377&lt;&gt;'Povolené hodnoty'!$B$4,F377=7),G377+J377,"")</f>
        <v/>
      </c>
      <c r="Y377" s="43" t="str">
        <f>IF(AND(E377&lt;&gt;'Povolené hodnoty'!$B$4,F377=10),H377+K377,"")</f>
        <v/>
      </c>
      <c r="Z377" s="44" t="str">
        <f>IF(AND(E377&lt;&gt;'Povolené hodnoty'!$B$4,F377=11),H377+K377,"")</f>
        <v/>
      </c>
      <c r="AA377" s="44" t="str">
        <f>IF(AND(E377&lt;&gt;'Povolené hodnoty'!$B$4,F377=12),H377+K377,"")</f>
        <v/>
      </c>
      <c r="AB377" s="45" t="str">
        <f>IF(AND(E377&lt;&gt;'Povolené hodnoty'!$B$4,F377=13),H377+K377,"")</f>
        <v/>
      </c>
      <c r="AD377" s="19" t="b">
        <f t="shared" si="42"/>
        <v>0</v>
      </c>
      <c r="AE377" s="19" t="b">
        <f t="shared" si="43"/>
        <v>0</v>
      </c>
      <c r="AF377" s="19" t="b">
        <f>AND(E377&lt;&gt;'Povolené hodnoty'!$B$6,OR(SUM(G377,J377)&lt;&gt;SUM(N377:O377,R377:X377),SUM(H377,K377)&lt;&gt;SUM(P377:Q377,Y377:AB377),COUNT(G377:H377,J377:K377)&lt;&gt;COUNT(N377:AB377)))</f>
        <v>0</v>
      </c>
      <c r="AG377" s="19" t="b">
        <f>AND(E377='Povolené hodnoty'!$B$6,$AG$5)</f>
        <v>0</v>
      </c>
    </row>
    <row r="378" spans="1:33" x14ac:dyDescent="0.2">
      <c r="A378" s="81">
        <f t="shared" si="38"/>
        <v>373</v>
      </c>
      <c r="B378" s="85"/>
      <c r="C378" s="86"/>
      <c r="D378" s="75"/>
      <c r="E378" s="76"/>
      <c r="F378" s="77"/>
      <c r="G378" s="78"/>
      <c r="H378" s="79"/>
      <c r="I378" s="45">
        <f t="shared" si="39"/>
        <v>3625</v>
      </c>
      <c r="J378" s="158"/>
      <c r="K378" s="159"/>
      <c r="L378" s="160">
        <f t="shared" si="40"/>
        <v>10884</v>
      </c>
      <c r="M378" s="46">
        <f t="shared" si="41"/>
        <v>373</v>
      </c>
      <c r="N378" s="43" t="str">
        <f>IF(AND(E378='Povolené hodnoty'!$B$4,F378=2),G378+J378,"")</f>
        <v/>
      </c>
      <c r="O378" s="45" t="str">
        <f>IF(AND(E378='Povolené hodnoty'!$B$4,F378=1),G378+J378,"")</f>
        <v/>
      </c>
      <c r="P378" s="43" t="str">
        <f>IF(AND(E378='Povolené hodnoty'!$B$4,F378=10),H378+K378,"")</f>
        <v/>
      </c>
      <c r="Q378" s="45" t="str">
        <f>IF(AND(E378='Povolené hodnoty'!$B$4,F378=9),H378+K378,"")</f>
        <v/>
      </c>
      <c r="R378" s="43" t="str">
        <f>IF(AND(E378&lt;&gt;'Povolené hodnoty'!$B$4,F378=2),G378+J378,"")</f>
        <v/>
      </c>
      <c r="S378" s="44" t="str">
        <f>IF(AND(E378&lt;&gt;'Povolené hodnoty'!$B$4,F378=3),G378+J378,"")</f>
        <v/>
      </c>
      <c r="T378" s="44" t="str">
        <f>IF(AND(E378&lt;&gt;'Povolené hodnoty'!$B$4,F378=4),G378+J378,"")</f>
        <v/>
      </c>
      <c r="U378" s="44" t="str">
        <f>IF(AND(E378&lt;&gt;'Povolené hodnoty'!$B$4,F378="5a"),G378-H378+J378-K378,"")</f>
        <v/>
      </c>
      <c r="V378" s="44" t="str">
        <f>IF(AND(E378&lt;&gt;'Povolené hodnoty'!$B$4,F378="5b"),G378-H378+J378-K378,"")</f>
        <v/>
      </c>
      <c r="W378" s="44" t="str">
        <f>IF(AND(E378&lt;&gt;'Povolené hodnoty'!$B$4,F378=6),G378+J378,"")</f>
        <v/>
      </c>
      <c r="X378" s="45" t="str">
        <f>IF(AND(E378&lt;&gt;'Povolené hodnoty'!$B$4,F378=7),G378+J378,"")</f>
        <v/>
      </c>
      <c r="Y378" s="43" t="str">
        <f>IF(AND(E378&lt;&gt;'Povolené hodnoty'!$B$4,F378=10),H378+K378,"")</f>
        <v/>
      </c>
      <c r="Z378" s="44" t="str">
        <f>IF(AND(E378&lt;&gt;'Povolené hodnoty'!$B$4,F378=11),H378+K378,"")</f>
        <v/>
      </c>
      <c r="AA378" s="44" t="str">
        <f>IF(AND(E378&lt;&gt;'Povolené hodnoty'!$B$4,F378=12),H378+K378,"")</f>
        <v/>
      </c>
      <c r="AB378" s="45" t="str">
        <f>IF(AND(E378&lt;&gt;'Povolené hodnoty'!$B$4,F378=13),H378+K378,"")</f>
        <v/>
      </c>
      <c r="AD378" s="19" t="b">
        <f t="shared" si="42"/>
        <v>0</v>
      </c>
      <c r="AE378" s="19" t="b">
        <f t="shared" si="43"/>
        <v>0</v>
      </c>
      <c r="AF378" s="19" t="b">
        <f>AND(E378&lt;&gt;'Povolené hodnoty'!$B$6,OR(SUM(G378,J378)&lt;&gt;SUM(N378:O378,R378:X378),SUM(H378,K378)&lt;&gt;SUM(P378:Q378,Y378:AB378),COUNT(G378:H378,J378:K378)&lt;&gt;COUNT(N378:AB378)))</f>
        <v>0</v>
      </c>
      <c r="AG378" s="19" t="b">
        <f>AND(E378='Povolené hodnoty'!$B$6,$AG$5)</f>
        <v>0</v>
      </c>
    </row>
    <row r="379" spans="1:33" x14ac:dyDescent="0.2">
      <c r="A379" s="81">
        <f t="shared" si="38"/>
        <v>374</v>
      </c>
      <c r="B379" s="85"/>
      <c r="C379" s="86"/>
      <c r="D379" s="75"/>
      <c r="E379" s="76"/>
      <c r="F379" s="77"/>
      <c r="G379" s="78"/>
      <c r="H379" s="79"/>
      <c r="I379" s="45">
        <f t="shared" si="39"/>
        <v>3625</v>
      </c>
      <c r="J379" s="158"/>
      <c r="K379" s="159"/>
      <c r="L379" s="160">
        <f t="shared" si="40"/>
        <v>10884</v>
      </c>
      <c r="M379" s="46">
        <f t="shared" si="41"/>
        <v>374</v>
      </c>
      <c r="N379" s="43" t="str">
        <f>IF(AND(E379='Povolené hodnoty'!$B$4,F379=2),G379+J379,"")</f>
        <v/>
      </c>
      <c r="O379" s="45" t="str">
        <f>IF(AND(E379='Povolené hodnoty'!$B$4,F379=1),G379+J379,"")</f>
        <v/>
      </c>
      <c r="P379" s="43" t="str">
        <f>IF(AND(E379='Povolené hodnoty'!$B$4,F379=10),H379+K379,"")</f>
        <v/>
      </c>
      <c r="Q379" s="45" t="str">
        <f>IF(AND(E379='Povolené hodnoty'!$B$4,F379=9),H379+K379,"")</f>
        <v/>
      </c>
      <c r="R379" s="43" t="str">
        <f>IF(AND(E379&lt;&gt;'Povolené hodnoty'!$B$4,F379=2),G379+J379,"")</f>
        <v/>
      </c>
      <c r="S379" s="44" t="str">
        <f>IF(AND(E379&lt;&gt;'Povolené hodnoty'!$B$4,F379=3),G379+J379,"")</f>
        <v/>
      </c>
      <c r="T379" s="44" t="str">
        <f>IF(AND(E379&lt;&gt;'Povolené hodnoty'!$B$4,F379=4),G379+J379,"")</f>
        <v/>
      </c>
      <c r="U379" s="44" t="str">
        <f>IF(AND(E379&lt;&gt;'Povolené hodnoty'!$B$4,F379="5a"),G379-H379+J379-K379,"")</f>
        <v/>
      </c>
      <c r="V379" s="44" t="str">
        <f>IF(AND(E379&lt;&gt;'Povolené hodnoty'!$B$4,F379="5b"),G379-H379+J379-K379,"")</f>
        <v/>
      </c>
      <c r="W379" s="44" t="str">
        <f>IF(AND(E379&lt;&gt;'Povolené hodnoty'!$B$4,F379=6),G379+J379,"")</f>
        <v/>
      </c>
      <c r="X379" s="45" t="str">
        <f>IF(AND(E379&lt;&gt;'Povolené hodnoty'!$B$4,F379=7),G379+J379,"")</f>
        <v/>
      </c>
      <c r="Y379" s="43" t="str">
        <f>IF(AND(E379&lt;&gt;'Povolené hodnoty'!$B$4,F379=10),H379+K379,"")</f>
        <v/>
      </c>
      <c r="Z379" s="44" t="str">
        <f>IF(AND(E379&lt;&gt;'Povolené hodnoty'!$B$4,F379=11),H379+K379,"")</f>
        <v/>
      </c>
      <c r="AA379" s="44" t="str">
        <f>IF(AND(E379&lt;&gt;'Povolené hodnoty'!$B$4,F379=12),H379+K379,"")</f>
        <v/>
      </c>
      <c r="AB379" s="45" t="str">
        <f>IF(AND(E379&lt;&gt;'Povolené hodnoty'!$B$4,F379=13),H379+K379,"")</f>
        <v/>
      </c>
      <c r="AD379" s="19" t="b">
        <f t="shared" si="42"/>
        <v>0</v>
      </c>
      <c r="AE379" s="19" t="b">
        <f t="shared" si="43"/>
        <v>0</v>
      </c>
      <c r="AF379" s="19" t="b">
        <f>AND(E379&lt;&gt;'Povolené hodnoty'!$B$6,OR(SUM(G379,J379)&lt;&gt;SUM(N379:O379,R379:X379),SUM(H379,K379)&lt;&gt;SUM(P379:Q379,Y379:AB379),COUNT(G379:H379,J379:K379)&lt;&gt;COUNT(N379:AB379)))</f>
        <v>0</v>
      </c>
      <c r="AG379" s="19" t="b">
        <f>AND(E379='Povolené hodnoty'!$B$6,$AG$5)</f>
        <v>0</v>
      </c>
    </row>
    <row r="380" spans="1:33" x14ac:dyDescent="0.2">
      <c r="A380" s="81">
        <f t="shared" si="38"/>
        <v>375</v>
      </c>
      <c r="B380" s="85"/>
      <c r="C380" s="86"/>
      <c r="D380" s="75"/>
      <c r="E380" s="76"/>
      <c r="F380" s="77"/>
      <c r="G380" s="78"/>
      <c r="H380" s="79"/>
      <c r="I380" s="45">
        <f t="shared" si="39"/>
        <v>3625</v>
      </c>
      <c r="J380" s="158"/>
      <c r="K380" s="159"/>
      <c r="L380" s="160">
        <f t="shared" si="40"/>
        <v>10884</v>
      </c>
      <c r="M380" s="46">
        <f t="shared" si="41"/>
        <v>375</v>
      </c>
      <c r="N380" s="43" t="str">
        <f>IF(AND(E380='Povolené hodnoty'!$B$4,F380=2),G380+J380,"")</f>
        <v/>
      </c>
      <c r="O380" s="45" t="str">
        <f>IF(AND(E380='Povolené hodnoty'!$B$4,F380=1),G380+J380,"")</f>
        <v/>
      </c>
      <c r="P380" s="43" t="str">
        <f>IF(AND(E380='Povolené hodnoty'!$B$4,F380=10),H380+K380,"")</f>
        <v/>
      </c>
      <c r="Q380" s="45" t="str">
        <f>IF(AND(E380='Povolené hodnoty'!$B$4,F380=9),H380+K380,"")</f>
        <v/>
      </c>
      <c r="R380" s="43" t="str">
        <f>IF(AND(E380&lt;&gt;'Povolené hodnoty'!$B$4,F380=2),G380+J380,"")</f>
        <v/>
      </c>
      <c r="S380" s="44" t="str">
        <f>IF(AND(E380&lt;&gt;'Povolené hodnoty'!$B$4,F380=3),G380+J380,"")</f>
        <v/>
      </c>
      <c r="T380" s="44" t="str">
        <f>IF(AND(E380&lt;&gt;'Povolené hodnoty'!$B$4,F380=4),G380+J380,"")</f>
        <v/>
      </c>
      <c r="U380" s="44" t="str">
        <f>IF(AND(E380&lt;&gt;'Povolené hodnoty'!$B$4,F380="5a"),G380-H380+J380-K380,"")</f>
        <v/>
      </c>
      <c r="V380" s="44" t="str">
        <f>IF(AND(E380&lt;&gt;'Povolené hodnoty'!$B$4,F380="5b"),G380-H380+J380-K380,"")</f>
        <v/>
      </c>
      <c r="W380" s="44" t="str">
        <f>IF(AND(E380&lt;&gt;'Povolené hodnoty'!$B$4,F380=6),G380+J380,"")</f>
        <v/>
      </c>
      <c r="X380" s="45" t="str">
        <f>IF(AND(E380&lt;&gt;'Povolené hodnoty'!$B$4,F380=7),G380+J380,"")</f>
        <v/>
      </c>
      <c r="Y380" s="43" t="str">
        <f>IF(AND(E380&lt;&gt;'Povolené hodnoty'!$B$4,F380=10),H380+K380,"")</f>
        <v/>
      </c>
      <c r="Z380" s="44" t="str">
        <f>IF(AND(E380&lt;&gt;'Povolené hodnoty'!$B$4,F380=11),H380+K380,"")</f>
        <v/>
      </c>
      <c r="AA380" s="44" t="str">
        <f>IF(AND(E380&lt;&gt;'Povolené hodnoty'!$B$4,F380=12),H380+K380,"")</f>
        <v/>
      </c>
      <c r="AB380" s="45" t="str">
        <f>IF(AND(E380&lt;&gt;'Povolené hodnoty'!$B$4,F380=13),H380+K380,"")</f>
        <v/>
      </c>
      <c r="AD380" s="19" t="b">
        <f t="shared" si="42"/>
        <v>0</v>
      </c>
      <c r="AE380" s="19" t="b">
        <f t="shared" si="43"/>
        <v>0</v>
      </c>
      <c r="AF380" s="19" t="b">
        <f>AND(E380&lt;&gt;'Povolené hodnoty'!$B$6,OR(SUM(G380,J380)&lt;&gt;SUM(N380:O380,R380:X380),SUM(H380,K380)&lt;&gt;SUM(P380:Q380,Y380:AB380),COUNT(G380:H380,J380:K380)&lt;&gt;COUNT(N380:AB380)))</f>
        <v>0</v>
      </c>
      <c r="AG380" s="19" t="b">
        <f>AND(E380='Povolené hodnoty'!$B$6,$AG$5)</f>
        <v>0</v>
      </c>
    </row>
    <row r="381" spans="1:33" x14ac:dyDescent="0.2">
      <c r="A381" s="81">
        <f t="shared" si="38"/>
        <v>376</v>
      </c>
      <c r="B381" s="85"/>
      <c r="C381" s="86"/>
      <c r="D381" s="75"/>
      <c r="E381" s="76"/>
      <c r="F381" s="77"/>
      <c r="G381" s="78"/>
      <c r="H381" s="79"/>
      <c r="I381" s="45">
        <f t="shared" si="39"/>
        <v>3625</v>
      </c>
      <c r="J381" s="158"/>
      <c r="K381" s="159"/>
      <c r="L381" s="160">
        <f t="shared" si="40"/>
        <v>10884</v>
      </c>
      <c r="M381" s="46">
        <f t="shared" si="41"/>
        <v>376</v>
      </c>
      <c r="N381" s="43" t="str">
        <f>IF(AND(E381='Povolené hodnoty'!$B$4,F381=2),G381+J381,"")</f>
        <v/>
      </c>
      <c r="O381" s="45" t="str">
        <f>IF(AND(E381='Povolené hodnoty'!$B$4,F381=1),G381+J381,"")</f>
        <v/>
      </c>
      <c r="P381" s="43" t="str">
        <f>IF(AND(E381='Povolené hodnoty'!$B$4,F381=10),H381+K381,"")</f>
        <v/>
      </c>
      <c r="Q381" s="45" t="str">
        <f>IF(AND(E381='Povolené hodnoty'!$B$4,F381=9),H381+K381,"")</f>
        <v/>
      </c>
      <c r="R381" s="43" t="str">
        <f>IF(AND(E381&lt;&gt;'Povolené hodnoty'!$B$4,F381=2),G381+J381,"")</f>
        <v/>
      </c>
      <c r="S381" s="44" t="str">
        <f>IF(AND(E381&lt;&gt;'Povolené hodnoty'!$B$4,F381=3),G381+J381,"")</f>
        <v/>
      </c>
      <c r="T381" s="44" t="str">
        <f>IF(AND(E381&lt;&gt;'Povolené hodnoty'!$B$4,F381=4),G381+J381,"")</f>
        <v/>
      </c>
      <c r="U381" s="44" t="str">
        <f>IF(AND(E381&lt;&gt;'Povolené hodnoty'!$B$4,F381="5a"),G381-H381+J381-K381,"")</f>
        <v/>
      </c>
      <c r="V381" s="44" t="str">
        <f>IF(AND(E381&lt;&gt;'Povolené hodnoty'!$B$4,F381="5b"),G381-H381+J381-K381,"")</f>
        <v/>
      </c>
      <c r="W381" s="44" t="str">
        <f>IF(AND(E381&lt;&gt;'Povolené hodnoty'!$B$4,F381=6),G381+J381,"")</f>
        <v/>
      </c>
      <c r="X381" s="45" t="str">
        <f>IF(AND(E381&lt;&gt;'Povolené hodnoty'!$B$4,F381=7),G381+J381,"")</f>
        <v/>
      </c>
      <c r="Y381" s="43" t="str">
        <f>IF(AND(E381&lt;&gt;'Povolené hodnoty'!$B$4,F381=10),H381+K381,"")</f>
        <v/>
      </c>
      <c r="Z381" s="44" t="str">
        <f>IF(AND(E381&lt;&gt;'Povolené hodnoty'!$B$4,F381=11),H381+K381,"")</f>
        <v/>
      </c>
      <c r="AA381" s="44" t="str">
        <f>IF(AND(E381&lt;&gt;'Povolené hodnoty'!$B$4,F381=12),H381+K381,"")</f>
        <v/>
      </c>
      <c r="AB381" s="45" t="str">
        <f>IF(AND(E381&lt;&gt;'Povolené hodnoty'!$B$4,F381=13),H381+K381,"")</f>
        <v/>
      </c>
      <c r="AD381" s="19" t="b">
        <f t="shared" si="42"/>
        <v>0</v>
      </c>
      <c r="AE381" s="19" t="b">
        <f t="shared" si="43"/>
        <v>0</v>
      </c>
      <c r="AF381" s="19" t="b">
        <f>AND(E381&lt;&gt;'Povolené hodnoty'!$B$6,OR(SUM(G381,J381)&lt;&gt;SUM(N381:O381,R381:X381),SUM(H381,K381)&lt;&gt;SUM(P381:Q381,Y381:AB381),COUNT(G381:H381,J381:K381)&lt;&gt;COUNT(N381:AB381)))</f>
        <v>0</v>
      </c>
      <c r="AG381" s="19" t="b">
        <f>AND(E381='Povolené hodnoty'!$B$6,$AG$5)</f>
        <v>0</v>
      </c>
    </row>
    <row r="382" spans="1:33" x14ac:dyDescent="0.2">
      <c r="A382" s="81">
        <f t="shared" si="38"/>
        <v>377</v>
      </c>
      <c r="B382" s="85"/>
      <c r="C382" s="86"/>
      <c r="D382" s="75"/>
      <c r="E382" s="76"/>
      <c r="F382" s="77"/>
      <c r="G382" s="78"/>
      <c r="H382" s="79"/>
      <c r="I382" s="45">
        <f t="shared" si="39"/>
        <v>3625</v>
      </c>
      <c r="J382" s="158"/>
      <c r="K382" s="159"/>
      <c r="L382" s="160">
        <f t="shared" si="40"/>
        <v>10884</v>
      </c>
      <c r="M382" s="46">
        <f t="shared" si="41"/>
        <v>377</v>
      </c>
      <c r="N382" s="43" t="str">
        <f>IF(AND(E382='Povolené hodnoty'!$B$4,F382=2),G382+J382,"")</f>
        <v/>
      </c>
      <c r="O382" s="45" t="str">
        <f>IF(AND(E382='Povolené hodnoty'!$B$4,F382=1),G382+J382,"")</f>
        <v/>
      </c>
      <c r="P382" s="43" t="str">
        <f>IF(AND(E382='Povolené hodnoty'!$B$4,F382=10),H382+K382,"")</f>
        <v/>
      </c>
      <c r="Q382" s="45" t="str">
        <f>IF(AND(E382='Povolené hodnoty'!$B$4,F382=9),H382+K382,"")</f>
        <v/>
      </c>
      <c r="R382" s="43" t="str">
        <f>IF(AND(E382&lt;&gt;'Povolené hodnoty'!$B$4,F382=2),G382+J382,"")</f>
        <v/>
      </c>
      <c r="S382" s="44" t="str">
        <f>IF(AND(E382&lt;&gt;'Povolené hodnoty'!$B$4,F382=3),G382+J382,"")</f>
        <v/>
      </c>
      <c r="T382" s="44" t="str">
        <f>IF(AND(E382&lt;&gt;'Povolené hodnoty'!$B$4,F382=4),G382+J382,"")</f>
        <v/>
      </c>
      <c r="U382" s="44" t="str">
        <f>IF(AND(E382&lt;&gt;'Povolené hodnoty'!$B$4,F382="5a"),G382-H382+J382-K382,"")</f>
        <v/>
      </c>
      <c r="V382" s="44" t="str">
        <f>IF(AND(E382&lt;&gt;'Povolené hodnoty'!$B$4,F382="5b"),G382-H382+J382-K382,"")</f>
        <v/>
      </c>
      <c r="W382" s="44" t="str">
        <f>IF(AND(E382&lt;&gt;'Povolené hodnoty'!$B$4,F382=6),G382+J382,"")</f>
        <v/>
      </c>
      <c r="X382" s="45" t="str">
        <f>IF(AND(E382&lt;&gt;'Povolené hodnoty'!$B$4,F382=7),G382+J382,"")</f>
        <v/>
      </c>
      <c r="Y382" s="43" t="str">
        <f>IF(AND(E382&lt;&gt;'Povolené hodnoty'!$B$4,F382=10),H382+K382,"")</f>
        <v/>
      </c>
      <c r="Z382" s="44" t="str">
        <f>IF(AND(E382&lt;&gt;'Povolené hodnoty'!$B$4,F382=11),H382+K382,"")</f>
        <v/>
      </c>
      <c r="AA382" s="44" t="str">
        <f>IF(AND(E382&lt;&gt;'Povolené hodnoty'!$B$4,F382=12),H382+K382,"")</f>
        <v/>
      </c>
      <c r="AB382" s="45" t="str">
        <f>IF(AND(E382&lt;&gt;'Povolené hodnoty'!$B$4,F382=13),H382+K382,"")</f>
        <v/>
      </c>
      <c r="AD382" s="19" t="b">
        <f t="shared" si="42"/>
        <v>0</v>
      </c>
      <c r="AE382" s="19" t="b">
        <f t="shared" si="43"/>
        <v>0</v>
      </c>
      <c r="AF382" s="19" t="b">
        <f>AND(E382&lt;&gt;'Povolené hodnoty'!$B$6,OR(SUM(G382,J382)&lt;&gt;SUM(N382:O382,R382:X382),SUM(H382,K382)&lt;&gt;SUM(P382:Q382,Y382:AB382),COUNT(G382:H382,J382:K382)&lt;&gt;COUNT(N382:AB382)))</f>
        <v>0</v>
      </c>
      <c r="AG382" s="19" t="b">
        <f>AND(E382='Povolené hodnoty'!$B$6,$AG$5)</f>
        <v>0</v>
      </c>
    </row>
    <row r="383" spans="1:33" x14ac:dyDescent="0.2">
      <c r="A383" s="81">
        <f t="shared" si="38"/>
        <v>378</v>
      </c>
      <c r="B383" s="85"/>
      <c r="C383" s="86"/>
      <c r="D383" s="75"/>
      <c r="E383" s="76"/>
      <c r="F383" s="77"/>
      <c r="G383" s="78"/>
      <c r="H383" s="79"/>
      <c r="I383" s="45">
        <f t="shared" si="39"/>
        <v>3625</v>
      </c>
      <c r="J383" s="158"/>
      <c r="K383" s="159"/>
      <c r="L383" s="160">
        <f t="shared" si="40"/>
        <v>10884</v>
      </c>
      <c r="M383" s="46">
        <f t="shared" si="41"/>
        <v>378</v>
      </c>
      <c r="N383" s="43" t="str">
        <f>IF(AND(E383='Povolené hodnoty'!$B$4,F383=2),G383+J383,"")</f>
        <v/>
      </c>
      <c r="O383" s="45" t="str">
        <f>IF(AND(E383='Povolené hodnoty'!$B$4,F383=1),G383+J383,"")</f>
        <v/>
      </c>
      <c r="P383" s="43" t="str">
        <f>IF(AND(E383='Povolené hodnoty'!$B$4,F383=10),H383+K383,"")</f>
        <v/>
      </c>
      <c r="Q383" s="45" t="str">
        <f>IF(AND(E383='Povolené hodnoty'!$B$4,F383=9),H383+K383,"")</f>
        <v/>
      </c>
      <c r="R383" s="43" t="str">
        <f>IF(AND(E383&lt;&gt;'Povolené hodnoty'!$B$4,F383=2),G383+J383,"")</f>
        <v/>
      </c>
      <c r="S383" s="44" t="str">
        <f>IF(AND(E383&lt;&gt;'Povolené hodnoty'!$B$4,F383=3),G383+J383,"")</f>
        <v/>
      </c>
      <c r="T383" s="44" t="str">
        <f>IF(AND(E383&lt;&gt;'Povolené hodnoty'!$B$4,F383=4),G383+J383,"")</f>
        <v/>
      </c>
      <c r="U383" s="44" t="str">
        <f>IF(AND(E383&lt;&gt;'Povolené hodnoty'!$B$4,F383="5a"),G383-H383+J383-K383,"")</f>
        <v/>
      </c>
      <c r="V383" s="44" t="str">
        <f>IF(AND(E383&lt;&gt;'Povolené hodnoty'!$B$4,F383="5b"),G383-H383+J383-K383,"")</f>
        <v/>
      </c>
      <c r="W383" s="44" t="str">
        <f>IF(AND(E383&lt;&gt;'Povolené hodnoty'!$B$4,F383=6),G383+J383,"")</f>
        <v/>
      </c>
      <c r="X383" s="45" t="str">
        <f>IF(AND(E383&lt;&gt;'Povolené hodnoty'!$B$4,F383=7),G383+J383,"")</f>
        <v/>
      </c>
      <c r="Y383" s="43" t="str">
        <f>IF(AND(E383&lt;&gt;'Povolené hodnoty'!$B$4,F383=10),H383+K383,"")</f>
        <v/>
      </c>
      <c r="Z383" s="44" t="str">
        <f>IF(AND(E383&lt;&gt;'Povolené hodnoty'!$B$4,F383=11),H383+K383,"")</f>
        <v/>
      </c>
      <c r="AA383" s="44" t="str">
        <f>IF(AND(E383&lt;&gt;'Povolené hodnoty'!$B$4,F383=12),H383+K383,"")</f>
        <v/>
      </c>
      <c r="AB383" s="45" t="str">
        <f>IF(AND(E383&lt;&gt;'Povolené hodnoty'!$B$4,F383=13),H383+K383,"")</f>
        <v/>
      </c>
      <c r="AD383" s="19" t="b">
        <f t="shared" si="42"/>
        <v>0</v>
      </c>
      <c r="AE383" s="19" t="b">
        <f t="shared" si="43"/>
        <v>0</v>
      </c>
      <c r="AF383" s="19" t="b">
        <f>AND(E383&lt;&gt;'Povolené hodnoty'!$B$6,OR(SUM(G383,J383)&lt;&gt;SUM(N383:O383,R383:X383),SUM(H383,K383)&lt;&gt;SUM(P383:Q383,Y383:AB383),COUNT(G383:H383,J383:K383)&lt;&gt;COUNT(N383:AB383)))</f>
        <v>0</v>
      </c>
      <c r="AG383" s="19" t="b">
        <f>AND(E383='Povolené hodnoty'!$B$6,$AG$5)</f>
        <v>0</v>
      </c>
    </row>
    <row r="384" spans="1:33" x14ac:dyDescent="0.2">
      <c r="A384" s="81">
        <f t="shared" si="38"/>
        <v>379</v>
      </c>
      <c r="B384" s="85"/>
      <c r="C384" s="86"/>
      <c r="D384" s="75"/>
      <c r="E384" s="76"/>
      <c r="F384" s="77"/>
      <c r="G384" s="78"/>
      <c r="H384" s="79"/>
      <c r="I384" s="45">
        <f t="shared" si="39"/>
        <v>3625</v>
      </c>
      <c r="J384" s="158"/>
      <c r="K384" s="159"/>
      <c r="L384" s="160">
        <f t="shared" si="40"/>
        <v>10884</v>
      </c>
      <c r="M384" s="46">
        <f t="shared" si="41"/>
        <v>379</v>
      </c>
      <c r="N384" s="43" t="str">
        <f>IF(AND(E384='Povolené hodnoty'!$B$4,F384=2),G384+J384,"")</f>
        <v/>
      </c>
      <c r="O384" s="45" t="str">
        <f>IF(AND(E384='Povolené hodnoty'!$B$4,F384=1),G384+J384,"")</f>
        <v/>
      </c>
      <c r="P384" s="43" t="str">
        <f>IF(AND(E384='Povolené hodnoty'!$B$4,F384=10),H384+K384,"")</f>
        <v/>
      </c>
      <c r="Q384" s="45" t="str">
        <f>IF(AND(E384='Povolené hodnoty'!$B$4,F384=9),H384+K384,"")</f>
        <v/>
      </c>
      <c r="R384" s="43" t="str">
        <f>IF(AND(E384&lt;&gt;'Povolené hodnoty'!$B$4,F384=2),G384+J384,"")</f>
        <v/>
      </c>
      <c r="S384" s="44" t="str">
        <f>IF(AND(E384&lt;&gt;'Povolené hodnoty'!$B$4,F384=3),G384+J384,"")</f>
        <v/>
      </c>
      <c r="T384" s="44" t="str">
        <f>IF(AND(E384&lt;&gt;'Povolené hodnoty'!$B$4,F384=4),G384+J384,"")</f>
        <v/>
      </c>
      <c r="U384" s="44" t="str">
        <f>IF(AND(E384&lt;&gt;'Povolené hodnoty'!$B$4,F384="5a"),G384-H384+J384-K384,"")</f>
        <v/>
      </c>
      <c r="V384" s="44" t="str">
        <f>IF(AND(E384&lt;&gt;'Povolené hodnoty'!$B$4,F384="5b"),G384-H384+J384-K384,"")</f>
        <v/>
      </c>
      <c r="W384" s="44" t="str">
        <f>IF(AND(E384&lt;&gt;'Povolené hodnoty'!$B$4,F384=6),G384+J384,"")</f>
        <v/>
      </c>
      <c r="X384" s="45" t="str">
        <f>IF(AND(E384&lt;&gt;'Povolené hodnoty'!$B$4,F384=7),G384+J384,"")</f>
        <v/>
      </c>
      <c r="Y384" s="43" t="str">
        <f>IF(AND(E384&lt;&gt;'Povolené hodnoty'!$B$4,F384=10),H384+K384,"")</f>
        <v/>
      </c>
      <c r="Z384" s="44" t="str">
        <f>IF(AND(E384&lt;&gt;'Povolené hodnoty'!$B$4,F384=11),H384+K384,"")</f>
        <v/>
      </c>
      <c r="AA384" s="44" t="str">
        <f>IF(AND(E384&lt;&gt;'Povolené hodnoty'!$B$4,F384=12),H384+K384,"")</f>
        <v/>
      </c>
      <c r="AB384" s="45" t="str">
        <f>IF(AND(E384&lt;&gt;'Povolené hodnoty'!$B$4,F384=13),H384+K384,"")</f>
        <v/>
      </c>
      <c r="AD384" s="19" t="b">
        <f t="shared" si="42"/>
        <v>0</v>
      </c>
      <c r="AE384" s="19" t="b">
        <f t="shared" si="43"/>
        <v>0</v>
      </c>
      <c r="AF384" s="19" t="b">
        <f>AND(E384&lt;&gt;'Povolené hodnoty'!$B$6,OR(SUM(G384,J384)&lt;&gt;SUM(N384:O384,R384:X384),SUM(H384,K384)&lt;&gt;SUM(P384:Q384,Y384:AB384),COUNT(G384:H384,J384:K384)&lt;&gt;COUNT(N384:AB384)))</f>
        <v>0</v>
      </c>
      <c r="AG384" s="19" t="b">
        <f>AND(E384='Povolené hodnoty'!$B$6,$AG$5)</f>
        <v>0</v>
      </c>
    </row>
    <row r="385" spans="1:33" x14ac:dyDescent="0.2">
      <c r="A385" s="81">
        <f t="shared" si="38"/>
        <v>380</v>
      </c>
      <c r="B385" s="85"/>
      <c r="C385" s="86"/>
      <c r="D385" s="75"/>
      <c r="E385" s="76"/>
      <c r="F385" s="77"/>
      <c r="G385" s="78"/>
      <c r="H385" s="79"/>
      <c r="I385" s="45">
        <f t="shared" si="39"/>
        <v>3625</v>
      </c>
      <c r="J385" s="158"/>
      <c r="K385" s="159"/>
      <c r="L385" s="160">
        <f t="shared" si="40"/>
        <v>10884</v>
      </c>
      <c r="M385" s="46">
        <f t="shared" si="41"/>
        <v>380</v>
      </c>
      <c r="N385" s="43" t="str">
        <f>IF(AND(E385='Povolené hodnoty'!$B$4,F385=2),G385+J385,"")</f>
        <v/>
      </c>
      <c r="O385" s="45" t="str">
        <f>IF(AND(E385='Povolené hodnoty'!$B$4,F385=1),G385+J385,"")</f>
        <v/>
      </c>
      <c r="P385" s="43" t="str">
        <f>IF(AND(E385='Povolené hodnoty'!$B$4,F385=10),H385+K385,"")</f>
        <v/>
      </c>
      <c r="Q385" s="45" t="str">
        <f>IF(AND(E385='Povolené hodnoty'!$B$4,F385=9),H385+K385,"")</f>
        <v/>
      </c>
      <c r="R385" s="43" t="str">
        <f>IF(AND(E385&lt;&gt;'Povolené hodnoty'!$B$4,F385=2),G385+J385,"")</f>
        <v/>
      </c>
      <c r="S385" s="44" t="str">
        <f>IF(AND(E385&lt;&gt;'Povolené hodnoty'!$B$4,F385=3),G385+J385,"")</f>
        <v/>
      </c>
      <c r="T385" s="44" t="str">
        <f>IF(AND(E385&lt;&gt;'Povolené hodnoty'!$B$4,F385=4),G385+J385,"")</f>
        <v/>
      </c>
      <c r="U385" s="44" t="str">
        <f>IF(AND(E385&lt;&gt;'Povolené hodnoty'!$B$4,F385="5a"),G385-H385+J385-K385,"")</f>
        <v/>
      </c>
      <c r="V385" s="44" t="str">
        <f>IF(AND(E385&lt;&gt;'Povolené hodnoty'!$B$4,F385="5b"),G385-H385+J385-K385,"")</f>
        <v/>
      </c>
      <c r="W385" s="44" t="str">
        <f>IF(AND(E385&lt;&gt;'Povolené hodnoty'!$B$4,F385=6),G385+J385,"")</f>
        <v/>
      </c>
      <c r="X385" s="45" t="str">
        <f>IF(AND(E385&lt;&gt;'Povolené hodnoty'!$B$4,F385=7),G385+J385,"")</f>
        <v/>
      </c>
      <c r="Y385" s="43" t="str">
        <f>IF(AND(E385&lt;&gt;'Povolené hodnoty'!$B$4,F385=10),H385+K385,"")</f>
        <v/>
      </c>
      <c r="Z385" s="44" t="str">
        <f>IF(AND(E385&lt;&gt;'Povolené hodnoty'!$B$4,F385=11),H385+K385,"")</f>
        <v/>
      </c>
      <c r="AA385" s="44" t="str">
        <f>IF(AND(E385&lt;&gt;'Povolené hodnoty'!$B$4,F385=12),H385+K385,"")</f>
        <v/>
      </c>
      <c r="AB385" s="45" t="str">
        <f>IF(AND(E385&lt;&gt;'Povolené hodnoty'!$B$4,F385=13),H385+K385,"")</f>
        <v/>
      </c>
      <c r="AD385" s="19" t="b">
        <f t="shared" si="42"/>
        <v>0</v>
      </c>
      <c r="AE385" s="19" t="b">
        <f t="shared" si="43"/>
        <v>0</v>
      </c>
      <c r="AF385" s="19" t="b">
        <f>AND(E385&lt;&gt;'Povolené hodnoty'!$B$6,OR(SUM(G385,J385)&lt;&gt;SUM(N385:O385,R385:X385),SUM(H385,K385)&lt;&gt;SUM(P385:Q385,Y385:AB385),COUNT(G385:H385,J385:K385)&lt;&gt;COUNT(N385:AB385)))</f>
        <v>0</v>
      </c>
      <c r="AG385" s="19" t="b">
        <f>AND(E385='Povolené hodnoty'!$B$6,$AG$5)</f>
        <v>0</v>
      </c>
    </row>
    <row r="386" spans="1:33" x14ac:dyDescent="0.2">
      <c r="A386" s="81">
        <f t="shared" si="38"/>
        <v>381</v>
      </c>
      <c r="B386" s="85"/>
      <c r="C386" s="86"/>
      <c r="D386" s="75"/>
      <c r="E386" s="76"/>
      <c r="F386" s="77"/>
      <c r="G386" s="78"/>
      <c r="H386" s="79"/>
      <c r="I386" s="45">
        <f t="shared" si="39"/>
        <v>3625</v>
      </c>
      <c r="J386" s="158"/>
      <c r="K386" s="159"/>
      <c r="L386" s="160">
        <f t="shared" si="40"/>
        <v>10884</v>
      </c>
      <c r="M386" s="46">
        <f t="shared" si="41"/>
        <v>381</v>
      </c>
      <c r="N386" s="43" t="str">
        <f>IF(AND(E386='Povolené hodnoty'!$B$4,F386=2),G386+J386,"")</f>
        <v/>
      </c>
      <c r="O386" s="45" t="str">
        <f>IF(AND(E386='Povolené hodnoty'!$B$4,F386=1),G386+J386,"")</f>
        <v/>
      </c>
      <c r="P386" s="43" t="str">
        <f>IF(AND(E386='Povolené hodnoty'!$B$4,F386=10),H386+K386,"")</f>
        <v/>
      </c>
      <c r="Q386" s="45" t="str">
        <f>IF(AND(E386='Povolené hodnoty'!$B$4,F386=9),H386+K386,"")</f>
        <v/>
      </c>
      <c r="R386" s="43" t="str">
        <f>IF(AND(E386&lt;&gt;'Povolené hodnoty'!$B$4,F386=2),G386+J386,"")</f>
        <v/>
      </c>
      <c r="S386" s="44" t="str">
        <f>IF(AND(E386&lt;&gt;'Povolené hodnoty'!$B$4,F386=3),G386+J386,"")</f>
        <v/>
      </c>
      <c r="T386" s="44" t="str">
        <f>IF(AND(E386&lt;&gt;'Povolené hodnoty'!$B$4,F386=4),G386+J386,"")</f>
        <v/>
      </c>
      <c r="U386" s="44" t="str">
        <f>IF(AND(E386&lt;&gt;'Povolené hodnoty'!$B$4,F386="5a"),G386-H386+J386-K386,"")</f>
        <v/>
      </c>
      <c r="V386" s="44" t="str">
        <f>IF(AND(E386&lt;&gt;'Povolené hodnoty'!$B$4,F386="5b"),G386-H386+J386-K386,"")</f>
        <v/>
      </c>
      <c r="W386" s="44" t="str">
        <f>IF(AND(E386&lt;&gt;'Povolené hodnoty'!$B$4,F386=6),G386+J386,"")</f>
        <v/>
      </c>
      <c r="X386" s="45" t="str">
        <f>IF(AND(E386&lt;&gt;'Povolené hodnoty'!$B$4,F386=7),G386+J386,"")</f>
        <v/>
      </c>
      <c r="Y386" s="43" t="str">
        <f>IF(AND(E386&lt;&gt;'Povolené hodnoty'!$B$4,F386=10),H386+K386,"")</f>
        <v/>
      </c>
      <c r="Z386" s="44" t="str">
        <f>IF(AND(E386&lt;&gt;'Povolené hodnoty'!$B$4,F386=11),H386+K386,"")</f>
        <v/>
      </c>
      <c r="AA386" s="44" t="str">
        <f>IF(AND(E386&lt;&gt;'Povolené hodnoty'!$B$4,F386=12),H386+K386,"")</f>
        <v/>
      </c>
      <c r="AB386" s="45" t="str">
        <f>IF(AND(E386&lt;&gt;'Povolené hodnoty'!$B$4,F386=13),H386+K386,"")</f>
        <v/>
      </c>
      <c r="AD386" s="19" t="b">
        <f t="shared" si="42"/>
        <v>0</v>
      </c>
      <c r="AE386" s="19" t="b">
        <f t="shared" si="43"/>
        <v>0</v>
      </c>
      <c r="AF386" s="19" t="b">
        <f>AND(E386&lt;&gt;'Povolené hodnoty'!$B$6,OR(SUM(G386,J386)&lt;&gt;SUM(N386:O386,R386:X386),SUM(H386,K386)&lt;&gt;SUM(P386:Q386,Y386:AB386),COUNT(G386:H386,J386:K386)&lt;&gt;COUNT(N386:AB386)))</f>
        <v>0</v>
      </c>
      <c r="AG386" s="19" t="b">
        <f>AND(E386='Povolené hodnoty'!$B$6,$AG$5)</f>
        <v>0</v>
      </c>
    </row>
    <row r="387" spans="1:33" x14ac:dyDescent="0.2">
      <c r="A387" s="81">
        <f t="shared" si="38"/>
        <v>382</v>
      </c>
      <c r="B387" s="85"/>
      <c r="C387" s="86"/>
      <c r="D387" s="75"/>
      <c r="E387" s="76"/>
      <c r="F387" s="77"/>
      <c r="G387" s="78"/>
      <c r="H387" s="79"/>
      <c r="I387" s="45">
        <f t="shared" si="39"/>
        <v>3625</v>
      </c>
      <c r="J387" s="158"/>
      <c r="K387" s="159"/>
      <c r="L387" s="160">
        <f t="shared" si="40"/>
        <v>10884</v>
      </c>
      <c r="M387" s="46">
        <f t="shared" si="41"/>
        <v>382</v>
      </c>
      <c r="N387" s="43" t="str">
        <f>IF(AND(E387='Povolené hodnoty'!$B$4,F387=2),G387+J387,"")</f>
        <v/>
      </c>
      <c r="O387" s="45" t="str">
        <f>IF(AND(E387='Povolené hodnoty'!$B$4,F387=1),G387+J387,"")</f>
        <v/>
      </c>
      <c r="P387" s="43" t="str">
        <f>IF(AND(E387='Povolené hodnoty'!$B$4,F387=10),H387+K387,"")</f>
        <v/>
      </c>
      <c r="Q387" s="45" t="str">
        <f>IF(AND(E387='Povolené hodnoty'!$B$4,F387=9),H387+K387,"")</f>
        <v/>
      </c>
      <c r="R387" s="43" t="str">
        <f>IF(AND(E387&lt;&gt;'Povolené hodnoty'!$B$4,F387=2),G387+J387,"")</f>
        <v/>
      </c>
      <c r="S387" s="44" t="str">
        <f>IF(AND(E387&lt;&gt;'Povolené hodnoty'!$B$4,F387=3),G387+J387,"")</f>
        <v/>
      </c>
      <c r="T387" s="44" t="str">
        <f>IF(AND(E387&lt;&gt;'Povolené hodnoty'!$B$4,F387=4),G387+J387,"")</f>
        <v/>
      </c>
      <c r="U387" s="44" t="str">
        <f>IF(AND(E387&lt;&gt;'Povolené hodnoty'!$B$4,F387="5a"),G387-H387+J387-K387,"")</f>
        <v/>
      </c>
      <c r="V387" s="44" t="str">
        <f>IF(AND(E387&lt;&gt;'Povolené hodnoty'!$B$4,F387="5b"),G387-H387+J387-K387,"")</f>
        <v/>
      </c>
      <c r="W387" s="44" t="str">
        <f>IF(AND(E387&lt;&gt;'Povolené hodnoty'!$B$4,F387=6),G387+J387,"")</f>
        <v/>
      </c>
      <c r="X387" s="45" t="str">
        <f>IF(AND(E387&lt;&gt;'Povolené hodnoty'!$B$4,F387=7),G387+J387,"")</f>
        <v/>
      </c>
      <c r="Y387" s="43" t="str">
        <f>IF(AND(E387&lt;&gt;'Povolené hodnoty'!$B$4,F387=10),H387+K387,"")</f>
        <v/>
      </c>
      <c r="Z387" s="44" t="str">
        <f>IF(AND(E387&lt;&gt;'Povolené hodnoty'!$B$4,F387=11),H387+K387,"")</f>
        <v/>
      </c>
      <c r="AA387" s="44" t="str">
        <f>IF(AND(E387&lt;&gt;'Povolené hodnoty'!$B$4,F387=12),H387+K387,"")</f>
        <v/>
      </c>
      <c r="AB387" s="45" t="str">
        <f>IF(AND(E387&lt;&gt;'Povolené hodnoty'!$B$4,F387=13),H387+K387,"")</f>
        <v/>
      </c>
      <c r="AD387" s="19" t="b">
        <f t="shared" si="42"/>
        <v>0</v>
      </c>
      <c r="AE387" s="19" t="b">
        <f t="shared" si="43"/>
        <v>0</v>
      </c>
      <c r="AF387" s="19" t="b">
        <f>AND(E387&lt;&gt;'Povolené hodnoty'!$B$6,OR(SUM(G387,J387)&lt;&gt;SUM(N387:O387,R387:X387),SUM(H387,K387)&lt;&gt;SUM(P387:Q387,Y387:AB387),COUNT(G387:H387,J387:K387)&lt;&gt;COUNT(N387:AB387)))</f>
        <v>0</v>
      </c>
      <c r="AG387" s="19" t="b">
        <f>AND(E387='Povolené hodnoty'!$B$6,$AG$5)</f>
        <v>0</v>
      </c>
    </row>
    <row r="388" spans="1:33" x14ac:dyDescent="0.2">
      <c r="A388" s="81">
        <f t="shared" si="38"/>
        <v>383</v>
      </c>
      <c r="B388" s="85"/>
      <c r="C388" s="86"/>
      <c r="D388" s="75"/>
      <c r="E388" s="76"/>
      <c r="F388" s="77"/>
      <c r="G388" s="78"/>
      <c r="H388" s="79"/>
      <c r="I388" s="45">
        <f t="shared" si="39"/>
        <v>3625</v>
      </c>
      <c r="J388" s="158"/>
      <c r="K388" s="159"/>
      <c r="L388" s="160">
        <f t="shared" si="40"/>
        <v>10884</v>
      </c>
      <c r="M388" s="46">
        <f t="shared" si="41"/>
        <v>383</v>
      </c>
      <c r="N388" s="43" t="str">
        <f>IF(AND(E388='Povolené hodnoty'!$B$4,F388=2),G388+J388,"")</f>
        <v/>
      </c>
      <c r="O388" s="45" t="str">
        <f>IF(AND(E388='Povolené hodnoty'!$B$4,F388=1),G388+J388,"")</f>
        <v/>
      </c>
      <c r="P388" s="43" t="str">
        <f>IF(AND(E388='Povolené hodnoty'!$B$4,F388=10),H388+K388,"")</f>
        <v/>
      </c>
      <c r="Q388" s="45" t="str">
        <f>IF(AND(E388='Povolené hodnoty'!$B$4,F388=9),H388+K388,"")</f>
        <v/>
      </c>
      <c r="R388" s="43" t="str">
        <f>IF(AND(E388&lt;&gt;'Povolené hodnoty'!$B$4,F388=2),G388+J388,"")</f>
        <v/>
      </c>
      <c r="S388" s="44" t="str">
        <f>IF(AND(E388&lt;&gt;'Povolené hodnoty'!$B$4,F388=3),G388+J388,"")</f>
        <v/>
      </c>
      <c r="T388" s="44" t="str">
        <f>IF(AND(E388&lt;&gt;'Povolené hodnoty'!$B$4,F388=4),G388+J388,"")</f>
        <v/>
      </c>
      <c r="U388" s="44" t="str">
        <f>IF(AND(E388&lt;&gt;'Povolené hodnoty'!$B$4,F388="5a"),G388-H388+J388-K388,"")</f>
        <v/>
      </c>
      <c r="V388" s="44" t="str">
        <f>IF(AND(E388&lt;&gt;'Povolené hodnoty'!$B$4,F388="5b"),G388-H388+J388-K388,"")</f>
        <v/>
      </c>
      <c r="W388" s="44" t="str">
        <f>IF(AND(E388&lt;&gt;'Povolené hodnoty'!$B$4,F388=6),G388+J388,"")</f>
        <v/>
      </c>
      <c r="X388" s="45" t="str">
        <f>IF(AND(E388&lt;&gt;'Povolené hodnoty'!$B$4,F388=7),G388+J388,"")</f>
        <v/>
      </c>
      <c r="Y388" s="43" t="str">
        <f>IF(AND(E388&lt;&gt;'Povolené hodnoty'!$B$4,F388=10),H388+K388,"")</f>
        <v/>
      </c>
      <c r="Z388" s="44" t="str">
        <f>IF(AND(E388&lt;&gt;'Povolené hodnoty'!$B$4,F388=11),H388+K388,"")</f>
        <v/>
      </c>
      <c r="AA388" s="44" t="str">
        <f>IF(AND(E388&lt;&gt;'Povolené hodnoty'!$B$4,F388=12),H388+K388,"")</f>
        <v/>
      </c>
      <c r="AB388" s="45" t="str">
        <f>IF(AND(E388&lt;&gt;'Povolené hodnoty'!$B$4,F388=13),H388+K388,"")</f>
        <v/>
      </c>
      <c r="AD388" s="19" t="b">
        <f t="shared" si="42"/>
        <v>0</v>
      </c>
      <c r="AE388" s="19" t="b">
        <f t="shared" si="43"/>
        <v>0</v>
      </c>
      <c r="AF388" s="19" t="b">
        <f>AND(E388&lt;&gt;'Povolené hodnoty'!$B$6,OR(SUM(G388,J388)&lt;&gt;SUM(N388:O388,R388:X388),SUM(H388,K388)&lt;&gt;SUM(P388:Q388,Y388:AB388),COUNT(G388:H388,J388:K388)&lt;&gt;COUNT(N388:AB388)))</f>
        <v>0</v>
      </c>
      <c r="AG388" s="19" t="b">
        <f>AND(E388='Povolené hodnoty'!$B$6,$AG$5)</f>
        <v>0</v>
      </c>
    </row>
    <row r="389" spans="1:33" x14ac:dyDescent="0.2">
      <c r="A389" s="81">
        <f t="shared" si="38"/>
        <v>384</v>
      </c>
      <c r="B389" s="85"/>
      <c r="C389" s="86"/>
      <c r="D389" s="75"/>
      <c r="E389" s="76"/>
      <c r="F389" s="77"/>
      <c r="G389" s="78"/>
      <c r="H389" s="79"/>
      <c r="I389" s="45">
        <f t="shared" si="39"/>
        <v>3625</v>
      </c>
      <c r="J389" s="158"/>
      <c r="K389" s="159"/>
      <c r="L389" s="160">
        <f t="shared" si="40"/>
        <v>10884</v>
      </c>
      <c r="M389" s="46">
        <f t="shared" si="41"/>
        <v>384</v>
      </c>
      <c r="N389" s="43" t="str">
        <f>IF(AND(E389='Povolené hodnoty'!$B$4,F389=2),G389+J389,"")</f>
        <v/>
      </c>
      <c r="O389" s="45" t="str">
        <f>IF(AND(E389='Povolené hodnoty'!$B$4,F389=1),G389+J389,"")</f>
        <v/>
      </c>
      <c r="P389" s="43" t="str">
        <f>IF(AND(E389='Povolené hodnoty'!$B$4,F389=10),H389+K389,"")</f>
        <v/>
      </c>
      <c r="Q389" s="45" t="str">
        <f>IF(AND(E389='Povolené hodnoty'!$B$4,F389=9),H389+K389,"")</f>
        <v/>
      </c>
      <c r="R389" s="43" t="str">
        <f>IF(AND(E389&lt;&gt;'Povolené hodnoty'!$B$4,F389=2),G389+J389,"")</f>
        <v/>
      </c>
      <c r="S389" s="44" t="str">
        <f>IF(AND(E389&lt;&gt;'Povolené hodnoty'!$B$4,F389=3),G389+J389,"")</f>
        <v/>
      </c>
      <c r="T389" s="44" t="str">
        <f>IF(AND(E389&lt;&gt;'Povolené hodnoty'!$B$4,F389=4),G389+J389,"")</f>
        <v/>
      </c>
      <c r="U389" s="44" t="str">
        <f>IF(AND(E389&lt;&gt;'Povolené hodnoty'!$B$4,F389="5a"),G389-H389+J389-K389,"")</f>
        <v/>
      </c>
      <c r="V389" s="44" t="str">
        <f>IF(AND(E389&lt;&gt;'Povolené hodnoty'!$B$4,F389="5b"),G389-H389+J389-K389,"")</f>
        <v/>
      </c>
      <c r="W389" s="44" t="str">
        <f>IF(AND(E389&lt;&gt;'Povolené hodnoty'!$B$4,F389=6),G389+J389,"")</f>
        <v/>
      </c>
      <c r="X389" s="45" t="str">
        <f>IF(AND(E389&lt;&gt;'Povolené hodnoty'!$B$4,F389=7),G389+J389,"")</f>
        <v/>
      </c>
      <c r="Y389" s="43" t="str">
        <f>IF(AND(E389&lt;&gt;'Povolené hodnoty'!$B$4,F389=10),H389+K389,"")</f>
        <v/>
      </c>
      <c r="Z389" s="44" t="str">
        <f>IF(AND(E389&lt;&gt;'Povolené hodnoty'!$B$4,F389=11),H389+K389,"")</f>
        <v/>
      </c>
      <c r="AA389" s="44" t="str">
        <f>IF(AND(E389&lt;&gt;'Povolené hodnoty'!$B$4,F389=12),H389+K389,"")</f>
        <v/>
      </c>
      <c r="AB389" s="45" t="str">
        <f>IF(AND(E389&lt;&gt;'Povolené hodnoty'!$B$4,F389=13),H389+K389,"")</f>
        <v/>
      </c>
      <c r="AD389" s="19" t="b">
        <f t="shared" si="42"/>
        <v>0</v>
      </c>
      <c r="AE389" s="19" t="b">
        <f t="shared" si="43"/>
        <v>0</v>
      </c>
      <c r="AF389" s="19" t="b">
        <f>AND(E389&lt;&gt;'Povolené hodnoty'!$B$6,OR(SUM(G389,J389)&lt;&gt;SUM(N389:O389,R389:X389),SUM(H389,K389)&lt;&gt;SUM(P389:Q389,Y389:AB389),COUNT(G389:H389,J389:K389)&lt;&gt;COUNT(N389:AB389)))</f>
        <v>0</v>
      </c>
      <c r="AG389" s="19" t="b">
        <f>AND(E389='Povolené hodnoty'!$B$6,$AG$5)</f>
        <v>0</v>
      </c>
    </row>
    <row r="390" spans="1:33" x14ac:dyDescent="0.2">
      <c r="A390" s="81">
        <f t="shared" si="38"/>
        <v>385</v>
      </c>
      <c r="B390" s="85"/>
      <c r="C390" s="86"/>
      <c r="D390" s="75"/>
      <c r="E390" s="76"/>
      <c r="F390" s="77"/>
      <c r="G390" s="78"/>
      <c r="H390" s="79"/>
      <c r="I390" s="45">
        <f t="shared" si="39"/>
        <v>3625</v>
      </c>
      <c r="J390" s="158"/>
      <c r="K390" s="159"/>
      <c r="L390" s="160">
        <f t="shared" si="40"/>
        <v>10884</v>
      </c>
      <c r="M390" s="46">
        <f t="shared" si="41"/>
        <v>385</v>
      </c>
      <c r="N390" s="43" t="str">
        <f>IF(AND(E390='Povolené hodnoty'!$B$4,F390=2),G390+J390,"")</f>
        <v/>
      </c>
      <c r="O390" s="45" t="str">
        <f>IF(AND(E390='Povolené hodnoty'!$B$4,F390=1),G390+J390,"")</f>
        <v/>
      </c>
      <c r="P390" s="43" t="str">
        <f>IF(AND(E390='Povolené hodnoty'!$B$4,F390=10),H390+K390,"")</f>
        <v/>
      </c>
      <c r="Q390" s="45" t="str">
        <f>IF(AND(E390='Povolené hodnoty'!$B$4,F390=9),H390+K390,"")</f>
        <v/>
      </c>
      <c r="R390" s="43" t="str">
        <f>IF(AND(E390&lt;&gt;'Povolené hodnoty'!$B$4,F390=2),G390+J390,"")</f>
        <v/>
      </c>
      <c r="S390" s="44" t="str">
        <f>IF(AND(E390&lt;&gt;'Povolené hodnoty'!$B$4,F390=3),G390+J390,"")</f>
        <v/>
      </c>
      <c r="T390" s="44" t="str">
        <f>IF(AND(E390&lt;&gt;'Povolené hodnoty'!$B$4,F390=4),G390+J390,"")</f>
        <v/>
      </c>
      <c r="U390" s="44" t="str">
        <f>IF(AND(E390&lt;&gt;'Povolené hodnoty'!$B$4,F390="5a"),G390-H390+J390-K390,"")</f>
        <v/>
      </c>
      <c r="V390" s="44" t="str">
        <f>IF(AND(E390&lt;&gt;'Povolené hodnoty'!$B$4,F390="5b"),G390-H390+J390-K390,"")</f>
        <v/>
      </c>
      <c r="W390" s="44" t="str">
        <f>IF(AND(E390&lt;&gt;'Povolené hodnoty'!$B$4,F390=6),G390+J390,"")</f>
        <v/>
      </c>
      <c r="X390" s="45" t="str">
        <f>IF(AND(E390&lt;&gt;'Povolené hodnoty'!$B$4,F390=7),G390+J390,"")</f>
        <v/>
      </c>
      <c r="Y390" s="43" t="str">
        <f>IF(AND(E390&lt;&gt;'Povolené hodnoty'!$B$4,F390=10),H390+K390,"")</f>
        <v/>
      </c>
      <c r="Z390" s="44" t="str">
        <f>IF(AND(E390&lt;&gt;'Povolené hodnoty'!$B$4,F390=11),H390+K390,"")</f>
        <v/>
      </c>
      <c r="AA390" s="44" t="str">
        <f>IF(AND(E390&lt;&gt;'Povolené hodnoty'!$B$4,F390=12),H390+K390,"")</f>
        <v/>
      </c>
      <c r="AB390" s="45" t="str">
        <f>IF(AND(E390&lt;&gt;'Povolené hodnoty'!$B$4,F390=13),H390+K390,"")</f>
        <v/>
      </c>
      <c r="AD390" s="19" t="b">
        <f t="shared" si="42"/>
        <v>0</v>
      </c>
      <c r="AE390" s="19" t="b">
        <f t="shared" si="43"/>
        <v>0</v>
      </c>
      <c r="AF390" s="19" t="b">
        <f>AND(E390&lt;&gt;'Povolené hodnoty'!$B$6,OR(SUM(G390,J390)&lt;&gt;SUM(N390:O390,R390:X390),SUM(H390,K390)&lt;&gt;SUM(P390:Q390,Y390:AB390),COUNT(G390:H390,J390:K390)&lt;&gt;COUNT(N390:AB390)))</f>
        <v>0</v>
      </c>
      <c r="AG390" s="19" t="b">
        <f>AND(E390='Povolené hodnoty'!$B$6,$AG$5)</f>
        <v>0</v>
      </c>
    </row>
    <row r="391" spans="1:33" x14ac:dyDescent="0.2">
      <c r="A391" s="81">
        <f t="shared" ref="A391:A454" si="44">A390+1</f>
        <v>386</v>
      </c>
      <c r="B391" s="85"/>
      <c r="C391" s="86"/>
      <c r="D391" s="75"/>
      <c r="E391" s="76"/>
      <c r="F391" s="77"/>
      <c r="G391" s="78"/>
      <c r="H391" s="79"/>
      <c r="I391" s="45">
        <f t="shared" si="39"/>
        <v>3625</v>
      </c>
      <c r="J391" s="158"/>
      <c r="K391" s="159"/>
      <c r="L391" s="160">
        <f t="shared" si="40"/>
        <v>10884</v>
      </c>
      <c r="M391" s="46">
        <f t="shared" si="41"/>
        <v>386</v>
      </c>
      <c r="N391" s="43" t="str">
        <f>IF(AND(E391='Povolené hodnoty'!$B$4,F391=2),G391+J391,"")</f>
        <v/>
      </c>
      <c r="O391" s="45" t="str">
        <f>IF(AND(E391='Povolené hodnoty'!$B$4,F391=1),G391+J391,"")</f>
        <v/>
      </c>
      <c r="P391" s="43" t="str">
        <f>IF(AND(E391='Povolené hodnoty'!$B$4,F391=10),H391+K391,"")</f>
        <v/>
      </c>
      <c r="Q391" s="45" t="str">
        <f>IF(AND(E391='Povolené hodnoty'!$B$4,F391=9),H391+K391,"")</f>
        <v/>
      </c>
      <c r="R391" s="43" t="str">
        <f>IF(AND(E391&lt;&gt;'Povolené hodnoty'!$B$4,F391=2),G391+J391,"")</f>
        <v/>
      </c>
      <c r="S391" s="44" t="str">
        <f>IF(AND(E391&lt;&gt;'Povolené hodnoty'!$B$4,F391=3),G391+J391,"")</f>
        <v/>
      </c>
      <c r="T391" s="44" t="str">
        <f>IF(AND(E391&lt;&gt;'Povolené hodnoty'!$B$4,F391=4),G391+J391,"")</f>
        <v/>
      </c>
      <c r="U391" s="44" t="str">
        <f>IF(AND(E391&lt;&gt;'Povolené hodnoty'!$B$4,F391="5a"),G391-H391+J391-K391,"")</f>
        <v/>
      </c>
      <c r="V391" s="44" t="str">
        <f>IF(AND(E391&lt;&gt;'Povolené hodnoty'!$B$4,F391="5b"),G391-H391+J391-K391,"")</f>
        <v/>
      </c>
      <c r="W391" s="44" t="str">
        <f>IF(AND(E391&lt;&gt;'Povolené hodnoty'!$B$4,F391=6),G391+J391,"")</f>
        <v/>
      </c>
      <c r="X391" s="45" t="str">
        <f>IF(AND(E391&lt;&gt;'Povolené hodnoty'!$B$4,F391=7),G391+J391,"")</f>
        <v/>
      </c>
      <c r="Y391" s="43" t="str">
        <f>IF(AND(E391&lt;&gt;'Povolené hodnoty'!$B$4,F391=10),H391+K391,"")</f>
        <v/>
      </c>
      <c r="Z391" s="44" t="str">
        <f>IF(AND(E391&lt;&gt;'Povolené hodnoty'!$B$4,F391=11),H391+K391,"")</f>
        <v/>
      </c>
      <c r="AA391" s="44" t="str">
        <f>IF(AND(E391&lt;&gt;'Povolené hodnoty'!$B$4,F391=12),H391+K391,"")</f>
        <v/>
      </c>
      <c r="AB391" s="45" t="str">
        <f>IF(AND(E391&lt;&gt;'Povolené hodnoty'!$B$4,F391=13),H391+K391,"")</f>
        <v/>
      </c>
      <c r="AD391" s="19" t="b">
        <f t="shared" si="42"/>
        <v>0</v>
      </c>
      <c r="AE391" s="19" t="b">
        <f t="shared" si="43"/>
        <v>0</v>
      </c>
      <c r="AF391" s="19" t="b">
        <f>AND(E391&lt;&gt;'Povolené hodnoty'!$B$6,OR(SUM(G391,J391)&lt;&gt;SUM(N391:O391,R391:X391),SUM(H391,K391)&lt;&gt;SUM(P391:Q391,Y391:AB391),COUNT(G391:H391,J391:K391)&lt;&gt;COUNT(N391:AB391)))</f>
        <v>0</v>
      </c>
      <c r="AG391" s="19" t="b">
        <f>AND(E391='Povolené hodnoty'!$B$6,$AG$5)</f>
        <v>0</v>
      </c>
    </row>
    <row r="392" spans="1:33" x14ac:dyDescent="0.2">
      <c r="A392" s="81">
        <f t="shared" si="44"/>
        <v>387</v>
      </c>
      <c r="B392" s="85"/>
      <c r="C392" s="86"/>
      <c r="D392" s="75"/>
      <c r="E392" s="76"/>
      <c r="F392" s="77"/>
      <c r="G392" s="78"/>
      <c r="H392" s="79"/>
      <c r="I392" s="45">
        <f t="shared" si="39"/>
        <v>3625</v>
      </c>
      <c r="J392" s="158"/>
      <c r="K392" s="159"/>
      <c r="L392" s="160">
        <f t="shared" si="40"/>
        <v>10884</v>
      </c>
      <c r="M392" s="46">
        <f t="shared" si="41"/>
        <v>387</v>
      </c>
      <c r="N392" s="43" t="str">
        <f>IF(AND(E392='Povolené hodnoty'!$B$4,F392=2),G392+J392,"")</f>
        <v/>
      </c>
      <c r="O392" s="45" t="str">
        <f>IF(AND(E392='Povolené hodnoty'!$B$4,F392=1),G392+J392,"")</f>
        <v/>
      </c>
      <c r="P392" s="43" t="str">
        <f>IF(AND(E392='Povolené hodnoty'!$B$4,F392=10),H392+K392,"")</f>
        <v/>
      </c>
      <c r="Q392" s="45" t="str">
        <f>IF(AND(E392='Povolené hodnoty'!$B$4,F392=9),H392+K392,"")</f>
        <v/>
      </c>
      <c r="R392" s="43" t="str">
        <f>IF(AND(E392&lt;&gt;'Povolené hodnoty'!$B$4,F392=2),G392+J392,"")</f>
        <v/>
      </c>
      <c r="S392" s="44" t="str">
        <f>IF(AND(E392&lt;&gt;'Povolené hodnoty'!$B$4,F392=3),G392+J392,"")</f>
        <v/>
      </c>
      <c r="T392" s="44" t="str">
        <f>IF(AND(E392&lt;&gt;'Povolené hodnoty'!$B$4,F392=4),G392+J392,"")</f>
        <v/>
      </c>
      <c r="U392" s="44" t="str">
        <f>IF(AND(E392&lt;&gt;'Povolené hodnoty'!$B$4,F392="5a"),G392-H392+J392-K392,"")</f>
        <v/>
      </c>
      <c r="V392" s="44" t="str">
        <f>IF(AND(E392&lt;&gt;'Povolené hodnoty'!$B$4,F392="5b"),G392-H392+J392-K392,"")</f>
        <v/>
      </c>
      <c r="W392" s="44" t="str">
        <f>IF(AND(E392&lt;&gt;'Povolené hodnoty'!$B$4,F392=6),G392+J392,"")</f>
        <v/>
      </c>
      <c r="X392" s="45" t="str">
        <f>IF(AND(E392&lt;&gt;'Povolené hodnoty'!$B$4,F392=7),G392+J392,"")</f>
        <v/>
      </c>
      <c r="Y392" s="43" t="str">
        <f>IF(AND(E392&lt;&gt;'Povolené hodnoty'!$B$4,F392=10),H392+K392,"")</f>
        <v/>
      </c>
      <c r="Z392" s="44" t="str">
        <f>IF(AND(E392&lt;&gt;'Povolené hodnoty'!$B$4,F392=11),H392+K392,"")</f>
        <v/>
      </c>
      <c r="AA392" s="44" t="str">
        <f>IF(AND(E392&lt;&gt;'Povolené hodnoty'!$B$4,F392=12),H392+K392,"")</f>
        <v/>
      </c>
      <c r="AB392" s="45" t="str">
        <f>IF(AND(E392&lt;&gt;'Povolené hodnoty'!$B$4,F392=13),H392+K392,"")</f>
        <v/>
      </c>
      <c r="AD392" s="19" t="b">
        <f t="shared" si="42"/>
        <v>0</v>
      </c>
      <c r="AE392" s="19" t="b">
        <f t="shared" si="43"/>
        <v>0</v>
      </c>
      <c r="AF392" s="19" t="b">
        <f>AND(E392&lt;&gt;'Povolené hodnoty'!$B$6,OR(SUM(G392,J392)&lt;&gt;SUM(N392:O392,R392:X392),SUM(H392,K392)&lt;&gt;SUM(P392:Q392,Y392:AB392),COUNT(G392:H392,J392:K392)&lt;&gt;COUNT(N392:AB392)))</f>
        <v>0</v>
      </c>
      <c r="AG392" s="19" t="b">
        <f>AND(E392='Povolené hodnoty'!$B$6,$AG$5)</f>
        <v>0</v>
      </c>
    </row>
    <row r="393" spans="1:33" x14ac:dyDescent="0.2">
      <c r="A393" s="81">
        <f t="shared" si="44"/>
        <v>388</v>
      </c>
      <c r="B393" s="85"/>
      <c r="C393" s="86"/>
      <c r="D393" s="75"/>
      <c r="E393" s="76"/>
      <c r="F393" s="77"/>
      <c r="G393" s="78"/>
      <c r="H393" s="79"/>
      <c r="I393" s="45">
        <f t="shared" si="39"/>
        <v>3625</v>
      </c>
      <c r="J393" s="158"/>
      <c r="K393" s="159"/>
      <c r="L393" s="160">
        <f t="shared" si="40"/>
        <v>10884</v>
      </c>
      <c r="M393" s="46">
        <f t="shared" si="41"/>
        <v>388</v>
      </c>
      <c r="N393" s="43" t="str">
        <f>IF(AND(E393='Povolené hodnoty'!$B$4,F393=2),G393+J393,"")</f>
        <v/>
      </c>
      <c r="O393" s="45" t="str">
        <f>IF(AND(E393='Povolené hodnoty'!$B$4,F393=1),G393+J393,"")</f>
        <v/>
      </c>
      <c r="P393" s="43" t="str">
        <f>IF(AND(E393='Povolené hodnoty'!$B$4,F393=10),H393+K393,"")</f>
        <v/>
      </c>
      <c r="Q393" s="45" t="str">
        <f>IF(AND(E393='Povolené hodnoty'!$B$4,F393=9),H393+K393,"")</f>
        <v/>
      </c>
      <c r="R393" s="43" t="str">
        <f>IF(AND(E393&lt;&gt;'Povolené hodnoty'!$B$4,F393=2),G393+J393,"")</f>
        <v/>
      </c>
      <c r="S393" s="44" t="str">
        <f>IF(AND(E393&lt;&gt;'Povolené hodnoty'!$B$4,F393=3),G393+J393,"")</f>
        <v/>
      </c>
      <c r="T393" s="44" t="str">
        <f>IF(AND(E393&lt;&gt;'Povolené hodnoty'!$B$4,F393=4),G393+J393,"")</f>
        <v/>
      </c>
      <c r="U393" s="44" t="str">
        <f>IF(AND(E393&lt;&gt;'Povolené hodnoty'!$B$4,F393="5a"),G393-H393+J393-K393,"")</f>
        <v/>
      </c>
      <c r="V393" s="44" t="str">
        <f>IF(AND(E393&lt;&gt;'Povolené hodnoty'!$B$4,F393="5b"),G393-H393+J393-K393,"")</f>
        <v/>
      </c>
      <c r="W393" s="44" t="str">
        <f>IF(AND(E393&lt;&gt;'Povolené hodnoty'!$B$4,F393=6),G393+J393,"")</f>
        <v/>
      </c>
      <c r="X393" s="45" t="str">
        <f>IF(AND(E393&lt;&gt;'Povolené hodnoty'!$B$4,F393=7),G393+J393,"")</f>
        <v/>
      </c>
      <c r="Y393" s="43" t="str">
        <f>IF(AND(E393&lt;&gt;'Povolené hodnoty'!$B$4,F393=10),H393+K393,"")</f>
        <v/>
      </c>
      <c r="Z393" s="44" t="str">
        <f>IF(AND(E393&lt;&gt;'Povolené hodnoty'!$B$4,F393=11),H393+K393,"")</f>
        <v/>
      </c>
      <c r="AA393" s="44" t="str">
        <f>IF(AND(E393&lt;&gt;'Povolené hodnoty'!$B$4,F393=12),H393+K393,"")</f>
        <v/>
      </c>
      <c r="AB393" s="45" t="str">
        <f>IF(AND(E393&lt;&gt;'Povolené hodnoty'!$B$4,F393=13),H393+K393,"")</f>
        <v/>
      </c>
      <c r="AD393" s="19" t="b">
        <f t="shared" si="42"/>
        <v>0</v>
      </c>
      <c r="AE393" s="19" t="b">
        <f t="shared" si="43"/>
        <v>0</v>
      </c>
      <c r="AF393" s="19" t="b">
        <f>AND(E393&lt;&gt;'Povolené hodnoty'!$B$6,OR(SUM(G393,J393)&lt;&gt;SUM(N393:O393,R393:X393),SUM(H393,K393)&lt;&gt;SUM(P393:Q393,Y393:AB393),COUNT(G393:H393,J393:K393)&lt;&gt;COUNT(N393:AB393)))</f>
        <v>0</v>
      </c>
      <c r="AG393" s="19" t="b">
        <f>AND(E393='Povolené hodnoty'!$B$6,$AG$5)</f>
        <v>0</v>
      </c>
    </row>
    <row r="394" spans="1:33" x14ac:dyDescent="0.2">
      <c r="A394" s="81">
        <f t="shared" si="44"/>
        <v>389</v>
      </c>
      <c r="B394" s="85"/>
      <c r="C394" s="86"/>
      <c r="D394" s="75"/>
      <c r="E394" s="76"/>
      <c r="F394" s="77"/>
      <c r="G394" s="78"/>
      <c r="H394" s="79"/>
      <c r="I394" s="45">
        <f t="shared" si="39"/>
        <v>3625</v>
      </c>
      <c r="J394" s="158"/>
      <c r="K394" s="159"/>
      <c r="L394" s="160">
        <f t="shared" si="40"/>
        <v>10884</v>
      </c>
      <c r="M394" s="46">
        <f t="shared" si="41"/>
        <v>389</v>
      </c>
      <c r="N394" s="43" t="str">
        <f>IF(AND(E394='Povolené hodnoty'!$B$4,F394=2),G394+J394,"")</f>
        <v/>
      </c>
      <c r="O394" s="45" t="str">
        <f>IF(AND(E394='Povolené hodnoty'!$B$4,F394=1),G394+J394,"")</f>
        <v/>
      </c>
      <c r="P394" s="43" t="str">
        <f>IF(AND(E394='Povolené hodnoty'!$B$4,F394=10),H394+K394,"")</f>
        <v/>
      </c>
      <c r="Q394" s="45" t="str">
        <f>IF(AND(E394='Povolené hodnoty'!$B$4,F394=9),H394+K394,"")</f>
        <v/>
      </c>
      <c r="R394" s="43" t="str">
        <f>IF(AND(E394&lt;&gt;'Povolené hodnoty'!$B$4,F394=2),G394+J394,"")</f>
        <v/>
      </c>
      <c r="S394" s="44" t="str">
        <f>IF(AND(E394&lt;&gt;'Povolené hodnoty'!$B$4,F394=3),G394+J394,"")</f>
        <v/>
      </c>
      <c r="T394" s="44" t="str">
        <f>IF(AND(E394&lt;&gt;'Povolené hodnoty'!$B$4,F394=4),G394+J394,"")</f>
        <v/>
      </c>
      <c r="U394" s="44" t="str">
        <f>IF(AND(E394&lt;&gt;'Povolené hodnoty'!$B$4,F394="5a"),G394-H394+J394-K394,"")</f>
        <v/>
      </c>
      <c r="V394" s="44" t="str">
        <f>IF(AND(E394&lt;&gt;'Povolené hodnoty'!$B$4,F394="5b"),G394-H394+J394-K394,"")</f>
        <v/>
      </c>
      <c r="W394" s="44" t="str">
        <f>IF(AND(E394&lt;&gt;'Povolené hodnoty'!$B$4,F394=6),G394+J394,"")</f>
        <v/>
      </c>
      <c r="X394" s="45" t="str">
        <f>IF(AND(E394&lt;&gt;'Povolené hodnoty'!$B$4,F394=7),G394+J394,"")</f>
        <v/>
      </c>
      <c r="Y394" s="43" t="str">
        <f>IF(AND(E394&lt;&gt;'Povolené hodnoty'!$B$4,F394=10),H394+K394,"")</f>
        <v/>
      </c>
      <c r="Z394" s="44" t="str">
        <f>IF(AND(E394&lt;&gt;'Povolené hodnoty'!$B$4,F394=11),H394+K394,"")</f>
        <v/>
      </c>
      <c r="AA394" s="44" t="str">
        <f>IF(AND(E394&lt;&gt;'Povolené hodnoty'!$B$4,F394=12),H394+K394,"")</f>
        <v/>
      </c>
      <c r="AB394" s="45" t="str">
        <f>IF(AND(E394&lt;&gt;'Povolené hodnoty'!$B$4,F394=13),H394+K394,"")</f>
        <v/>
      </c>
      <c r="AD394" s="19" t="b">
        <f t="shared" si="42"/>
        <v>0</v>
      </c>
      <c r="AE394" s="19" t="b">
        <f t="shared" si="43"/>
        <v>0</v>
      </c>
      <c r="AF394" s="19" t="b">
        <f>AND(E394&lt;&gt;'Povolené hodnoty'!$B$6,OR(SUM(G394,J394)&lt;&gt;SUM(N394:O394,R394:X394),SUM(H394,K394)&lt;&gt;SUM(P394:Q394,Y394:AB394),COUNT(G394:H394,J394:K394)&lt;&gt;COUNT(N394:AB394)))</f>
        <v>0</v>
      </c>
      <c r="AG394" s="19" t="b">
        <f>AND(E394='Povolené hodnoty'!$B$6,$AG$5)</f>
        <v>0</v>
      </c>
    </row>
    <row r="395" spans="1:33" x14ac:dyDescent="0.2">
      <c r="A395" s="81">
        <f t="shared" si="44"/>
        <v>390</v>
      </c>
      <c r="B395" s="85"/>
      <c r="C395" s="86"/>
      <c r="D395" s="75"/>
      <c r="E395" s="76"/>
      <c r="F395" s="77"/>
      <c r="G395" s="78"/>
      <c r="H395" s="79"/>
      <c r="I395" s="45">
        <f t="shared" si="39"/>
        <v>3625</v>
      </c>
      <c r="J395" s="158"/>
      <c r="K395" s="159"/>
      <c r="L395" s="160">
        <f t="shared" si="40"/>
        <v>10884</v>
      </c>
      <c r="M395" s="46">
        <f t="shared" si="41"/>
        <v>390</v>
      </c>
      <c r="N395" s="43" t="str">
        <f>IF(AND(E395='Povolené hodnoty'!$B$4,F395=2),G395+J395,"")</f>
        <v/>
      </c>
      <c r="O395" s="45" t="str">
        <f>IF(AND(E395='Povolené hodnoty'!$B$4,F395=1),G395+J395,"")</f>
        <v/>
      </c>
      <c r="P395" s="43" t="str">
        <f>IF(AND(E395='Povolené hodnoty'!$B$4,F395=10),H395+K395,"")</f>
        <v/>
      </c>
      <c r="Q395" s="45" t="str">
        <f>IF(AND(E395='Povolené hodnoty'!$B$4,F395=9),H395+K395,"")</f>
        <v/>
      </c>
      <c r="R395" s="43" t="str">
        <f>IF(AND(E395&lt;&gt;'Povolené hodnoty'!$B$4,F395=2),G395+J395,"")</f>
        <v/>
      </c>
      <c r="S395" s="44" t="str">
        <f>IF(AND(E395&lt;&gt;'Povolené hodnoty'!$B$4,F395=3),G395+J395,"")</f>
        <v/>
      </c>
      <c r="T395" s="44" t="str">
        <f>IF(AND(E395&lt;&gt;'Povolené hodnoty'!$B$4,F395=4),G395+J395,"")</f>
        <v/>
      </c>
      <c r="U395" s="44" t="str">
        <f>IF(AND(E395&lt;&gt;'Povolené hodnoty'!$B$4,F395="5a"),G395-H395+J395-K395,"")</f>
        <v/>
      </c>
      <c r="V395" s="44" t="str">
        <f>IF(AND(E395&lt;&gt;'Povolené hodnoty'!$B$4,F395="5b"),G395-H395+J395-K395,"")</f>
        <v/>
      </c>
      <c r="W395" s="44" t="str">
        <f>IF(AND(E395&lt;&gt;'Povolené hodnoty'!$B$4,F395=6),G395+J395,"")</f>
        <v/>
      </c>
      <c r="X395" s="45" t="str">
        <f>IF(AND(E395&lt;&gt;'Povolené hodnoty'!$B$4,F395=7),G395+J395,"")</f>
        <v/>
      </c>
      <c r="Y395" s="43" t="str">
        <f>IF(AND(E395&lt;&gt;'Povolené hodnoty'!$B$4,F395=10),H395+K395,"")</f>
        <v/>
      </c>
      <c r="Z395" s="44" t="str">
        <f>IF(AND(E395&lt;&gt;'Povolené hodnoty'!$B$4,F395=11),H395+K395,"")</f>
        <v/>
      </c>
      <c r="AA395" s="44" t="str">
        <f>IF(AND(E395&lt;&gt;'Povolené hodnoty'!$B$4,F395=12),H395+K395,"")</f>
        <v/>
      </c>
      <c r="AB395" s="45" t="str">
        <f>IF(AND(E395&lt;&gt;'Povolené hodnoty'!$B$4,F395=13),H395+K395,"")</f>
        <v/>
      </c>
      <c r="AD395" s="19" t="b">
        <f t="shared" si="42"/>
        <v>0</v>
      </c>
      <c r="AE395" s="19" t="b">
        <f t="shared" si="43"/>
        <v>0</v>
      </c>
      <c r="AF395" s="19" t="b">
        <f>AND(E395&lt;&gt;'Povolené hodnoty'!$B$6,OR(SUM(G395,J395)&lt;&gt;SUM(N395:O395,R395:X395),SUM(H395,K395)&lt;&gt;SUM(P395:Q395,Y395:AB395),COUNT(G395:H395,J395:K395)&lt;&gt;COUNT(N395:AB395)))</f>
        <v>0</v>
      </c>
      <c r="AG395" s="19" t="b">
        <f>AND(E395='Povolené hodnoty'!$B$6,$AG$5)</f>
        <v>0</v>
      </c>
    </row>
    <row r="396" spans="1:33" x14ac:dyDescent="0.2">
      <c r="A396" s="81">
        <f t="shared" si="44"/>
        <v>391</v>
      </c>
      <c r="B396" s="85"/>
      <c r="C396" s="86"/>
      <c r="D396" s="75"/>
      <c r="E396" s="76"/>
      <c r="F396" s="77"/>
      <c r="G396" s="78"/>
      <c r="H396" s="79"/>
      <c r="I396" s="45">
        <f t="shared" si="39"/>
        <v>3625</v>
      </c>
      <c r="J396" s="158"/>
      <c r="K396" s="159"/>
      <c r="L396" s="160">
        <f t="shared" si="40"/>
        <v>10884</v>
      </c>
      <c r="M396" s="46">
        <f t="shared" si="41"/>
        <v>391</v>
      </c>
      <c r="N396" s="43" t="str">
        <f>IF(AND(E396='Povolené hodnoty'!$B$4,F396=2),G396+J396,"")</f>
        <v/>
      </c>
      <c r="O396" s="45" t="str">
        <f>IF(AND(E396='Povolené hodnoty'!$B$4,F396=1),G396+J396,"")</f>
        <v/>
      </c>
      <c r="P396" s="43" t="str">
        <f>IF(AND(E396='Povolené hodnoty'!$B$4,F396=10),H396+K396,"")</f>
        <v/>
      </c>
      <c r="Q396" s="45" t="str">
        <f>IF(AND(E396='Povolené hodnoty'!$B$4,F396=9),H396+K396,"")</f>
        <v/>
      </c>
      <c r="R396" s="43" t="str">
        <f>IF(AND(E396&lt;&gt;'Povolené hodnoty'!$B$4,F396=2),G396+J396,"")</f>
        <v/>
      </c>
      <c r="S396" s="44" t="str">
        <f>IF(AND(E396&lt;&gt;'Povolené hodnoty'!$B$4,F396=3),G396+J396,"")</f>
        <v/>
      </c>
      <c r="T396" s="44" t="str">
        <f>IF(AND(E396&lt;&gt;'Povolené hodnoty'!$B$4,F396=4),G396+J396,"")</f>
        <v/>
      </c>
      <c r="U396" s="44" t="str">
        <f>IF(AND(E396&lt;&gt;'Povolené hodnoty'!$B$4,F396="5a"),G396-H396+J396-K396,"")</f>
        <v/>
      </c>
      <c r="V396" s="44" t="str">
        <f>IF(AND(E396&lt;&gt;'Povolené hodnoty'!$B$4,F396="5b"),G396-H396+J396-K396,"")</f>
        <v/>
      </c>
      <c r="W396" s="44" t="str">
        <f>IF(AND(E396&lt;&gt;'Povolené hodnoty'!$B$4,F396=6),G396+J396,"")</f>
        <v/>
      </c>
      <c r="X396" s="45" t="str">
        <f>IF(AND(E396&lt;&gt;'Povolené hodnoty'!$B$4,F396=7),G396+J396,"")</f>
        <v/>
      </c>
      <c r="Y396" s="43" t="str">
        <f>IF(AND(E396&lt;&gt;'Povolené hodnoty'!$B$4,F396=10),H396+K396,"")</f>
        <v/>
      </c>
      <c r="Z396" s="44" t="str">
        <f>IF(AND(E396&lt;&gt;'Povolené hodnoty'!$B$4,F396=11),H396+K396,"")</f>
        <v/>
      </c>
      <c r="AA396" s="44" t="str">
        <f>IF(AND(E396&lt;&gt;'Povolené hodnoty'!$B$4,F396=12),H396+K396,"")</f>
        <v/>
      </c>
      <c r="AB396" s="45" t="str">
        <f>IF(AND(E396&lt;&gt;'Povolené hodnoty'!$B$4,F396=13),H396+K396,"")</f>
        <v/>
      </c>
      <c r="AD396" s="19" t="b">
        <f t="shared" si="42"/>
        <v>0</v>
      </c>
      <c r="AE396" s="19" t="b">
        <f t="shared" si="43"/>
        <v>0</v>
      </c>
      <c r="AF396" s="19" t="b">
        <f>AND(E396&lt;&gt;'Povolené hodnoty'!$B$6,OR(SUM(G396,J396)&lt;&gt;SUM(N396:O396,R396:X396),SUM(H396,K396)&lt;&gt;SUM(P396:Q396,Y396:AB396),COUNT(G396:H396,J396:K396)&lt;&gt;COUNT(N396:AB396)))</f>
        <v>0</v>
      </c>
      <c r="AG396" s="19" t="b">
        <f>AND(E396='Povolené hodnoty'!$B$6,$AG$5)</f>
        <v>0</v>
      </c>
    </row>
    <row r="397" spans="1:33" x14ac:dyDescent="0.2">
      <c r="A397" s="81">
        <f t="shared" si="44"/>
        <v>392</v>
      </c>
      <c r="B397" s="85"/>
      <c r="C397" s="86"/>
      <c r="D397" s="75"/>
      <c r="E397" s="76"/>
      <c r="F397" s="77"/>
      <c r="G397" s="78"/>
      <c r="H397" s="79"/>
      <c r="I397" s="45">
        <f t="shared" si="39"/>
        <v>3625</v>
      </c>
      <c r="J397" s="158"/>
      <c r="K397" s="159"/>
      <c r="L397" s="160">
        <f t="shared" si="40"/>
        <v>10884</v>
      </c>
      <c r="M397" s="46">
        <f t="shared" si="41"/>
        <v>392</v>
      </c>
      <c r="N397" s="43" t="str">
        <f>IF(AND(E397='Povolené hodnoty'!$B$4,F397=2),G397+J397,"")</f>
        <v/>
      </c>
      <c r="O397" s="45" t="str">
        <f>IF(AND(E397='Povolené hodnoty'!$B$4,F397=1),G397+J397,"")</f>
        <v/>
      </c>
      <c r="P397" s="43" t="str">
        <f>IF(AND(E397='Povolené hodnoty'!$B$4,F397=10),H397+K397,"")</f>
        <v/>
      </c>
      <c r="Q397" s="45" t="str">
        <f>IF(AND(E397='Povolené hodnoty'!$B$4,F397=9),H397+K397,"")</f>
        <v/>
      </c>
      <c r="R397" s="43" t="str">
        <f>IF(AND(E397&lt;&gt;'Povolené hodnoty'!$B$4,F397=2),G397+J397,"")</f>
        <v/>
      </c>
      <c r="S397" s="44" t="str">
        <f>IF(AND(E397&lt;&gt;'Povolené hodnoty'!$B$4,F397=3),G397+J397,"")</f>
        <v/>
      </c>
      <c r="T397" s="44" t="str">
        <f>IF(AND(E397&lt;&gt;'Povolené hodnoty'!$B$4,F397=4),G397+J397,"")</f>
        <v/>
      </c>
      <c r="U397" s="44" t="str">
        <f>IF(AND(E397&lt;&gt;'Povolené hodnoty'!$B$4,F397="5a"),G397-H397+J397-K397,"")</f>
        <v/>
      </c>
      <c r="V397" s="44" t="str">
        <f>IF(AND(E397&lt;&gt;'Povolené hodnoty'!$B$4,F397="5b"),G397-H397+J397-K397,"")</f>
        <v/>
      </c>
      <c r="W397" s="44" t="str">
        <f>IF(AND(E397&lt;&gt;'Povolené hodnoty'!$B$4,F397=6),G397+J397,"")</f>
        <v/>
      </c>
      <c r="X397" s="45" t="str">
        <f>IF(AND(E397&lt;&gt;'Povolené hodnoty'!$B$4,F397=7),G397+J397,"")</f>
        <v/>
      </c>
      <c r="Y397" s="43" t="str">
        <f>IF(AND(E397&lt;&gt;'Povolené hodnoty'!$B$4,F397=10),H397+K397,"")</f>
        <v/>
      </c>
      <c r="Z397" s="44" t="str">
        <f>IF(AND(E397&lt;&gt;'Povolené hodnoty'!$B$4,F397=11),H397+K397,"")</f>
        <v/>
      </c>
      <c r="AA397" s="44" t="str">
        <f>IF(AND(E397&lt;&gt;'Povolené hodnoty'!$B$4,F397=12),H397+K397,"")</f>
        <v/>
      </c>
      <c r="AB397" s="45" t="str">
        <f>IF(AND(E397&lt;&gt;'Povolené hodnoty'!$B$4,F397=13),H397+K397,"")</f>
        <v/>
      </c>
      <c r="AD397" s="19" t="b">
        <f t="shared" si="42"/>
        <v>0</v>
      </c>
      <c r="AE397" s="19" t="b">
        <f t="shared" si="43"/>
        <v>0</v>
      </c>
      <c r="AF397" s="19" t="b">
        <f>AND(E397&lt;&gt;'Povolené hodnoty'!$B$6,OR(SUM(G397,J397)&lt;&gt;SUM(N397:O397,R397:X397),SUM(H397,K397)&lt;&gt;SUM(P397:Q397,Y397:AB397),COUNT(G397:H397,J397:K397)&lt;&gt;COUNT(N397:AB397)))</f>
        <v>0</v>
      </c>
      <c r="AG397" s="19" t="b">
        <f>AND(E397='Povolené hodnoty'!$B$6,$AG$5)</f>
        <v>0</v>
      </c>
    </row>
    <row r="398" spans="1:33" x14ac:dyDescent="0.2">
      <c r="A398" s="81">
        <f t="shared" si="44"/>
        <v>393</v>
      </c>
      <c r="B398" s="85"/>
      <c r="C398" s="86"/>
      <c r="D398" s="75"/>
      <c r="E398" s="76"/>
      <c r="F398" s="77"/>
      <c r="G398" s="78"/>
      <c r="H398" s="79"/>
      <c r="I398" s="45">
        <f t="shared" si="39"/>
        <v>3625</v>
      </c>
      <c r="J398" s="158"/>
      <c r="K398" s="159"/>
      <c r="L398" s="160">
        <f t="shared" si="40"/>
        <v>10884</v>
      </c>
      <c r="M398" s="46">
        <f t="shared" si="41"/>
        <v>393</v>
      </c>
      <c r="N398" s="43" t="str">
        <f>IF(AND(E398='Povolené hodnoty'!$B$4,F398=2),G398+J398,"")</f>
        <v/>
      </c>
      <c r="O398" s="45" t="str">
        <f>IF(AND(E398='Povolené hodnoty'!$B$4,F398=1),G398+J398,"")</f>
        <v/>
      </c>
      <c r="P398" s="43" t="str">
        <f>IF(AND(E398='Povolené hodnoty'!$B$4,F398=10),H398+K398,"")</f>
        <v/>
      </c>
      <c r="Q398" s="45" t="str">
        <f>IF(AND(E398='Povolené hodnoty'!$B$4,F398=9),H398+K398,"")</f>
        <v/>
      </c>
      <c r="R398" s="43" t="str">
        <f>IF(AND(E398&lt;&gt;'Povolené hodnoty'!$B$4,F398=2),G398+J398,"")</f>
        <v/>
      </c>
      <c r="S398" s="44" t="str">
        <f>IF(AND(E398&lt;&gt;'Povolené hodnoty'!$B$4,F398=3),G398+J398,"")</f>
        <v/>
      </c>
      <c r="T398" s="44" t="str">
        <f>IF(AND(E398&lt;&gt;'Povolené hodnoty'!$B$4,F398=4),G398+J398,"")</f>
        <v/>
      </c>
      <c r="U398" s="44" t="str">
        <f>IF(AND(E398&lt;&gt;'Povolené hodnoty'!$B$4,F398="5a"),G398-H398+J398-K398,"")</f>
        <v/>
      </c>
      <c r="V398" s="44" t="str">
        <f>IF(AND(E398&lt;&gt;'Povolené hodnoty'!$B$4,F398="5b"),G398-H398+J398-K398,"")</f>
        <v/>
      </c>
      <c r="W398" s="44" t="str">
        <f>IF(AND(E398&lt;&gt;'Povolené hodnoty'!$B$4,F398=6),G398+J398,"")</f>
        <v/>
      </c>
      <c r="X398" s="45" t="str">
        <f>IF(AND(E398&lt;&gt;'Povolené hodnoty'!$B$4,F398=7),G398+J398,"")</f>
        <v/>
      </c>
      <c r="Y398" s="43" t="str">
        <f>IF(AND(E398&lt;&gt;'Povolené hodnoty'!$B$4,F398=10),H398+K398,"")</f>
        <v/>
      </c>
      <c r="Z398" s="44" t="str">
        <f>IF(AND(E398&lt;&gt;'Povolené hodnoty'!$B$4,F398=11),H398+K398,"")</f>
        <v/>
      </c>
      <c r="AA398" s="44" t="str">
        <f>IF(AND(E398&lt;&gt;'Povolené hodnoty'!$B$4,F398=12),H398+K398,"")</f>
        <v/>
      </c>
      <c r="AB398" s="45" t="str">
        <f>IF(AND(E398&lt;&gt;'Povolené hodnoty'!$B$4,F398=13),H398+K398,"")</f>
        <v/>
      </c>
      <c r="AD398" s="19" t="b">
        <f t="shared" si="42"/>
        <v>0</v>
      </c>
      <c r="AE398" s="19" t="b">
        <f t="shared" si="43"/>
        <v>0</v>
      </c>
      <c r="AF398" s="19" t="b">
        <f>AND(E398&lt;&gt;'Povolené hodnoty'!$B$6,OR(SUM(G398,J398)&lt;&gt;SUM(N398:O398,R398:X398),SUM(H398,K398)&lt;&gt;SUM(P398:Q398,Y398:AB398),COUNT(G398:H398,J398:K398)&lt;&gt;COUNT(N398:AB398)))</f>
        <v>0</v>
      </c>
      <c r="AG398" s="19" t="b">
        <f>AND(E398='Povolené hodnoty'!$B$6,$AG$5)</f>
        <v>0</v>
      </c>
    </row>
    <row r="399" spans="1:33" x14ac:dyDescent="0.2">
      <c r="A399" s="81">
        <f t="shared" si="44"/>
        <v>394</v>
      </c>
      <c r="B399" s="85"/>
      <c r="C399" s="86"/>
      <c r="D399" s="75"/>
      <c r="E399" s="76"/>
      <c r="F399" s="77"/>
      <c r="G399" s="78"/>
      <c r="H399" s="79"/>
      <c r="I399" s="45">
        <f t="shared" si="39"/>
        <v>3625</v>
      </c>
      <c r="J399" s="158"/>
      <c r="K399" s="159"/>
      <c r="L399" s="160">
        <f t="shared" si="40"/>
        <v>10884</v>
      </c>
      <c r="M399" s="46">
        <f t="shared" si="41"/>
        <v>394</v>
      </c>
      <c r="N399" s="43" t="str">
        <f>IF(AND(E399='Povolené hodnoty'!$B$4,F399=2),G399+J399,"")</f>
        <v/>
      </c>
      <c r="O399" s="45" t="str">
        <f>IF(AND(E399='Povolené hodnoty'!$B$4,F399=1),G399+J399,"")</f>
        <v/>
      </c>
      <c r="P399" s="43" t="str">
        <f>IF(AND(E399='Povolené hodnoty'!$B$4,F399=10),H399+K399,"")</f>
        <v/>
      </c>
      <c r="Q399" s="45" t="str">
        <f>IF(AND(E399='Povolené hodnoty'!$B$4,F399=9),H399+K399,"")</f>
        <v/>
      </c>
      <c r="R399" s="43" t="str">
        <f>IF(AND(E399&lt;&gt;'Povolené hodnoty'!$B$4,F399=2),G399+J399,"")</f>
        <v/>
      </c>
      <c r="S399" s="44" t="str">
        <f>IF(AND(E399&lt;&gt;'Povolené hodnoty'!$B$4,F399=3),G399+J399,"")</f>
        <v/>
      </c>
      <c r="T399" s="44" t="str">
        <f>IF(AND(E399&lt;&gt;'Povolené hodnoty'!$B$4,F399=4),G399+J399,"")</f>
        <v/>
      </c>
      <c r="U399" s="44" t="str">
        <f>IF(AND(E399&lt;&gt;'Povolené hodnoty'!$B$4,F399="5a"),G399-H399+J399-K399,"")</f>
        <v/>
      </c>
      <c r="V399" s="44" t="str">
        <f>IF(AND(E399&lt;&gt;'Povolené hodnoty'!$B$4,F399="5b"),G399-H399+J399-K399,"")</f>
        <v/>
      </c>
      <c r="W399" s="44" t="str">
        <f>IF(AND(E399&lt;&gt;'Povolené hodnoty'!$B$4,F399=6),G399+J399,"")</f>
        <v/>
      </c>
      <c r="X399" s="45" t="str">
        <f>IF(AND(E399&lt;&gt;'Povolené hodnoty'!$B$4,F399=7),G399+J399,"")</f>
        <v/>
      </c>
      <c r="Y399" s="43" t="str">
        <f>IF(AND(E399&lt;&gt;'Povolené hodnoty'!$B$4,F399=10),H399+K399,"")</f>
        <v/>
      </c>
      <c r="Z399" s="44" t="str">
        <f>IF(AND(E399&lt;&gt;'Povolené hodnoty'!$B$4,F399=11),H399+K399,"")</f>
        <v/>
      </c>
      <c r="AA399" s="44" t="str">
        <f>IF(AND(E399&lt;&gt;'Povolené hodnoty'!$B$4,F399=12),H399+K399,"")</f>
        <v/>
      </c>
      <c r="AB399" s="45" t="str">
        <f>IF(AND(E399&lt;&gt;'Povolené hodnoty'!$B$4,F399=13),H399+K399,"")</f>
        <v/>
      </c>
      <c r="AD399" s="19" t="b">
        <f t="shared" si="42"/>
        <v>0</v>
      </c>
      <c r="AE399" s="19" t="b">
        <f t="shared" si="43"/>
        <v>0</v>
      </c>
      <c r="AF399" s="19" t="b">
        <f>AND(E399&lt;&gt;'Povolené hodnoty'!$B$6,OR(SUM(G399,J399)&lt;&gt;SUM(N399:O399,R399:X399),SUM(H399,K399)&lt;&gt;SUM(P399:Q399,Y399:AB399),COUNT(G399:H399,J399:K399)&lt;&gt;COUNT(N399:AB399)))</f>
        <v>0</v>
      </c>
      <c r="AG399" s="19" t="b">
        <f>AND(E399='Povolené hodnoty'!$B$6,$AG$5)</f>
        <v>0</v>
      </c>
    </row>
    <row r="400" spans="1:33" x14ac:dyDescent="0.2">
      <c r="A400" s="81">
        <f t="shared" si="44"/>
        <v>395</v>
      </c>
      <c r="B400" s="85"/>
      <c r="C400" s="86"/>
      <c r="D400" s="75"/>
      <c r="E400" s="76"/>
      <c r="F400" s="77"/>
      <c r="G400" s="78"/>
      <c r="H400" s="79"/>
      <c r="I400" s="45">
        <f t="shared" si="39"/>
        <v>3625</v>
      </c>
      <c r="J400" s="158"/>
      <c r="K400" s="159"/>
      <c r="L400" s="160">
        <f t="shared" si="40"/>
        <v>10884</v>
      </c>
      <c r="M400" s="46">
        <f t="shared" si="41"/>
        <v>395</v>
      </c>
      <c r="N400" s="43" t="str">
        <f>IF(AND(E400='Povolené hodnoty'!$B$4,F400=2),G400+J400,"")</f>
        <v/>
      </c>
      <c r="O400" s="45" t="str">
        <f>IF(AND(E400='Povolené hodnoty'!$B$4,F400=1),G400+J400,"")</f>
        <v/>
      </c>
      <c r="P400" s="43" t="str">
        <f>IF(AND(E400='Povolené hodnoty'!$B$4,F400=10),H400+K400,"")</f>
        <v/>
      </c>
      <c r="Q400" s="45" t="str">
        <f>IF(AND(E400='Povolené hodnoty'!$B$4,F400=9),H400+K400,"")</f>
        <v/>
      </c>
      <c r="R400" s="43" t="str">
        <f>IF(AND(E400&lt;&gt;'Povolené hodnoty'!$B$4,F400=2),G400+J400,"")</f>
        <v/>
      </c>
      <c r="S400" s="44" t="str">
        <f>IF(AND(E400&lt;&gt;'Povolené hodnoty'!$B$4,F400=3),G400+J400,"")</f>
        <v/>
      </c>
      <c r="T400" s="44" t="str">
        <f>IF(AND(E400&lt;&gt;'Povolené hodnoty'!$B$4,F400=4),G400+J400,"")</f>
        <v/>
      </c>
      <c r="U400" s="44" t="str">
        <f>IF(AND(E400&lt;&gt;'Povolené hodnoty'!$B$4,F400="5a"),G400-H400+J400-K400,"")</f>
        <v/>
      </c>
      <c r="V400" s="44" t="str">
        <f>IF(AND(E400&lt;&gt;'Povolené hodnoty'!$B$4,F400="5b"),G400-H400+J400-K400,"")</f>
        <v/>
      </c>
      <c r="W400" s="44" t="str">
        <f>IF(AND(E400&lt;&gt;'Povolené hodnoty'!$B$4,F400=6),G400+J400,"")</f>
        <v/>
      </c>
      <c r="X400" s="45" t="str">
        <f>IF(AND(E400&lt;&gt;'Povolené hodnoty'!$B$4,F400=7),G400+J400,"")</f>
        <v/>
      </c>
      <c r="Y400" s="43" t="str">
        <f>IF(AND(E400&lt;&gt;'Povolené hodnoty'!$B$4,F400=10),H400+K400,"")</f>
        <v/>
      </c>
      <c r="Z400" s="44" t="str">
        <f>IF(AND(E400&lt;&gt;'Povolené hodnoty'!$B$4,F400=11),H400+K400,"")</f>
        <v/>
      </c>
      <c r="AA400" s="44" t="str">
        <f>IF(AND(E400&lt;&gt;'Povolené hodnoty'!$B$4,F400=12),H400+K400,"")</f>
        <v/>
      </c>
      <c r="AB400" s="45" t="str">
        <f>IF(AND(E400&lt;&gt;'Povolené hodnoty'!$B$4,F400=13),H400+K400,"")</f>
        <v/>
      </c>
      <c r="AD400" s="19" t="b">
        <f t="shared" si="42"/>
        <v>0</v>
      </c>
      <c r="AE400" s="19" t="b">
        <f t="shared" si="43"/>
        <v>0</v>
      </c>
      <c r="AF400" s="19" t="b">
        <f>AND(E400&lt;&gt;'Povolené hodnoty'!$B$6,OR(SUM(G400,J400)&lt;&gt;SUM(N400:O400,R400:X400),SUM(H400,K400)&lt;&gt;SUM(P400:Q400,Y400:AB400),COUNT(G400:H400,J400:K400)&lt;&gt;COUNT(N400:AB400)))</f>
        <v>0</v>
      </c>
      <c r="AG400" s="19" t="b">
        <f>AND(E400='Povolené hodnoty'!$B$6,$AG$5)</f>
        <v>0</v>
      </c>
    </row>
    <row r="401" spans="1:33" x14ac:dyDescent="0.2">
      <c r="A401" s="81">
        <f t="shared" si="44"/>
        <v>396</v>
      </c>
      <c r="B401" s="85"/>
      <c r="C401" s="86"/>
      <c r="D401" s="75"/>
      <c r="E401" s="76"/>
      <c r="F401" s="77"/>
      <c r="G401" s="78"/>
      <c r="H401" s="79"/>
      <c r="I401" s="45">
        <f t="shared" si="39"/>
        <v>3625</v>
      </c>
      <c r="J401" s="158"/>
      <c r="K401" s="159"/>
      <c r="L401" s="160">
        <f t="shared" si="40"/>
        <v>10884</v>
      </c>
      <c r="M401" s="46">
        <f t="shared" si="41"/>
        <v>396</v>
      </c>
      <c r="N401" s="43" t="str">
        <f>IF(AND(E401='Povolené hodnoty'!$B$4,F401=2),G401+J401,"")</f>
        <v/>
      </c>
      <c r="O401" s="45" t="str">
        <f>IF(AND(E401='Povolené hodnoty'!$B$4,F401=1),G401+J401,"")</f>
        <v/>
      </c>
      <c r="P401" s="43" t="str">
        <f>IF(AND(E401='Povolené hodnoty'!$B$4,F401=10),H401+K401,"")</f>
        <v/>
      </c>
      <c r="Q401" s="45" t="str">
        <f>IF(AND(E401='Povolené hodnoty'!$B$4,F401=9),H401+K401,"")</f>
        <v/>
      </c>
      <c r="R401" s="43" t="str">
        <f>IF(AND(E401&lt;&gt;'Povolené hodnoty'!$B$4,F401=2),G401+J401,"")</f>
        <v/>
      </c>
      <c r="S401" s="44" t="str">
        <f>IF(AND(E401&lt;&gt;'Povolené hodnoty'!$B$4,F401=3),G401+J401,"")</f>
        <v/>
      </c>
      <c r="T401" s="44" t="str">
        <f>IF(AND(E401&lt;&gt;'Povolené hodnoty'!$B$4,F401=4),G401+J401,"")</f>
        <v/>
      </c>
      <c r="U401" s="44" t="str">
        <f>IF(AND(E401&lt;&gt;'Povolené hodnoty'!$B$4,F401="5a"),G401-H401+J401-K401,"")</f>
        <v/>
      </c>
      <c r="V401" s="44" t="str">
        <f>IF(AND(E401&lt;&gt;'Povolené hodnoty'!$B$4,F401="5b"),G401-H401+J401-K401,"")</f>
        <v/>
      </c>
      <c r="W401" s="44" t="str">
        <f>IF(AND(E401&lt;&gt;'Povolené hodnoty'!$B$4,F401=6),G401+J401,"")</f>
        <v/>
      </c>
      <c r="X401" s="45" t="str">
        <f>IF(AND(E401&lt;&gt;'Povolené hodnoty'!$B$4,F401=7),G401+J401,"")</f>
        <v/>
      </c>
      <c r="Y401" s="43" t="str">
        <f>IF(AND(E401&lt;&gt;'Povolené hodnoty'!$B$4,F401=10),H401+K401,"")</f>
        <v/>
      </c>
      <c r="Z401" s="44" t="str">
        <f>IF(AND(E401&lt;&gt;'Povolené hodnoty'!$B$4,F401=11),H401+K401,"")</f>
        <v/>
      </c>
      <c r="AA401" s="44" t="str">
        <f>IF(AND(E401&lt;&gt;'Povolené hodnoty'!$B$4,F401=12),H401+K401,"")</f>
        <v/>
      </c>
      <c r="AB401" s="45" t="str">
        <f>IF(AND(E401&lt;&gt;'Povolené hodnoty'!$B$4,F401=13),H401+K401,"")</f>
        <v/>
      </c>
      <c r="AD401" s="19" t="b">
        <f t="shared" si="42"/>
        <v>0</v>
      </c>
      <c r="AE401" s="19" t="b">
        <f t="shared" si="43"/>
        <v>0</v>
      </c>
      <c r="AF401" s="19" t="b">
        <f>AND(E401&lt;&gt;'Povolené hodnoty'!$B$6,OR(SUM(G401,J401)&lt;&gt;SUM(N401:O401,R401:X401),SUM(H401,K401)&lt;&gt;SUM(P401:Q401,Y401:AB401),COUNT(G401:H401,J401:K401)&lt;&gt;COUNT(N401:AB401)))</f>
        <v>0</v>
      </c>
      <c r="AG401" s="19" t="b">
        <f>AND(E401='Povolené hodnoty'!$B$6,$AG$5)</f>
        <v>0</v>
      </c>
    </row>
    <row r="402" spans="1:33" x14ac:dyDescent="0.2">
      <c r="A402" s="81">
        <f t="shared" si="44"/>
        <v>397</v>
      </c>
      <c r="B402" s="85"/>
      <c r="C402" s="86"/>
      <c r="D402" s="75"/>
      <c r="E402" s="76"/>
      <c r="F402" s="77"/>
      <c r="G402" s="78"/>
      <c r="H402" s="79"/>
      <c r="I402" s="45">
        <f t="shared" si="39"/>
        <v>3625</v>
      </c>
      <c r="J402" s="158"/>
      <c r="K402" s="159"/>
      <c r="L402" s="160">
        <f t="shared" si="40"/>
        <v>10884</v>
      </c>
      <c r="M402" s="46">
        <f t="shared" si="41"/>
        <v>397</v>
      </c>
      <c r="N402" s="43" t="str">
        <f>IF(AND(E402='Povolené hodnoty'!$B$4,F402=2),G402+J402,"")</f>
        <v/>
      </c>
      <c r="O402" s="45" t="str">
        <f>IF(AND(E402='Povolené hodnoty'!$B$4,F402=1),G402+J402,"")</f>
        <v/>
      </c>
      <c r="P402" s="43" t="str">
        <f>IF(AND(E402='Povolené hodnoty'!$B$4,F402=10),H402+K402,"")</f>
        <v/>
      </c>
      <c r="Q402" s="45" t="str">
        <f>IF(AND(E402='Povolené hodnoty'!$B$4,F402=9),H402+K402,"")</f>
        <v/>
      </c>
      <c r="R402" s="43" t="str">
        <f>IF(AND(E402&lt;&gt;'Povolené hodnoty'!$B$4,F402=2),G402+J402,"")</f>
        <v/>
      </c>
      <c r="S402" s="44" t="str">
        <f>IF(AND(E402&lt;&gt;'Povolené hodnoty'!$B$4,F402=3),G402+J402,"")</f>
        <v/>
      </c>
      <c r="T402" s="44" t="str">
        <f>IF(AND(E402&lt;&gt;'Povolené hodnoty'!$B$4,F402=4),G402+J402,"")</f>
        <v/>
      </c>
      <c r="U402" s="44" t="str">
        <f>IF(AND(E402&lt;&gt;'Povolené hodnoty'!$B$4,F402="5a"),G402-H402+J402-K402,"")</f>
        <v/>
      </c>
      <c r="V402" s="44" t="str">
        <f>IF(AND(E402&lt;&gt;'Povolené hodnoty'!$B$4,F402="5b"),G402-H402+J402-K402,"")</f>
        <v/>
      </c>
      <c r="W402" s="44" t="str">
        <f>IF(AND(E402&lt;&gt;'Povolené hodnoty'!$B$4,F402=6),G402+J402,"")</f>
        <v/>
      </c>
      <c r="X402" s="45" t="str">
        <f>IF(AND(E402&lt;&gt;'Povolené hodnoty'!$B$4,F402=7),G402+J402,"")</f>
        <v/>
      </c>
      <c r="Y402" s="43" t="str">
        <f>IF(AND(E402&lt;&gt;'Povolené hodnoty'!$B$4,F402=10),H402+K402,"")</f>
        <v/>
      </c>
      <c r="Z402" s="44" t="str">
        <f>IF(AND(E402&lt;&gt;'Povolené hodnoty'!$B$4,F402=11),H402+K402,"")</f>
        <v/>
      </c>
      <c r="AA402" s="44" t="str">
        <f>IF(AND(E402&lt;&gt;'Povolené hodnoty'!$B$4,F402=12),H402+K402,"")</f>
        <v/>
      </c>
      <c r="AB402" s="45" t="str">
        <f>IF(AND(E402&lt;&gt;'Povolené hodnoty'!$B$4,F402=13),H402+K402,"")</f>
        <v/>
      </c>
      <c r="AD402" s="19" t="b">
        <f t="shared" si="42"/>
        <v>0</v>
      </c>
      <c r="AE402" s="19" t="b">
        <f t="shared" si="43"/>
        <v>0</v>
      </c>
      <c r="AF402" s="19" t="b">
        <f>AND(E402&lt;&gt;'Povolené hodnoty'!$B$6,OR(SUM(G402,J402)&lt;&gt;SUM(N402:O402,R402:X402),SUM(H402,K402)&lt;&gt;SUM(P402:Q402,Y402:AB402),COUNT(G402:H402,J402:K402)&lt;&gt;COUNT(N402:AB402)))</f>
        <v>0</v>
      </c>
      <c r="AG402" s="19" t="b">
        <f>AND(E402='Povolené hodnoty'!$B$6,$AG$5)</f>
        <v>0</v>
      </c>
    </row>
    <row r="403" spans="1:33" x14ac:dyDescent="0.2">
      <c r="A403" s="81">
        <f t="shared" si="44"/>
        <v>398</v>
      </c>
      <c r="B403" s="85"/>
      <c r="C403" s="86"/>
      <c r="D403" s="75"/>
      <c r="E403" s="76"/>
      <c r="F403" s="77"/>
      <c r="G403" s="78"/>
      <c r="H403" s="79"/>
      <c r="I403" s="45">
        <f t="shared" si="39"/>
        <v>3625</v>
      </c>
      <c r="J403" s="158"/>
      <c r="K403" s="159"/>
      <c r="L403" s="160">
        <f t="shared" si="40"/>
        <v>10884</v>
      </c>
      <c r="M403" s="46">
        <f t="shared" si="41"/>
        <v>398</v>
      </c>
      <c r="N403" s="43" t="str">
        <f>IF(AND(E403='Povolené hodnoty'!$B$4,F403=2),G403+J403,"")</f>
        <v/>
      </c>
      <c r="O403" s="45" t="str">
        <f>IF(AND(E403='Povolené hodnoty'!$B$4,F403=1),G403+J403,"")</f>
        <v/>
      </c>
      <c r="P403" s="43" t="str">
        <f>IF(AND(E403='Povolené hodnoty'!$B$4,F403=10),H403+K403,"")</f>
        <v/>
      </c>
      <c r="Q403" s="45" t="str">
        <f>IF(AND(E403='Povolené hodnoty'!$B$4,F403=9),H403+K403,"")</f>
        <v/>
      </c>
      <c r="R403" s="43" t="str">
        <f>IF(AND(E403&lt;&gt;'Povolené hodnoty'!$B$4,F403=2),G403+J403,"")</f>
        <v/>
      </c>
      <c r="S403" s="44" t="str">
        <f>IF(AND(E403&lt;&gt;'Povolené hodnoty'!$B$4,F403=3),G403+J403,"")</f>
        <v/>
      </c>
      <c r="T403" s="44" t="str">
        <f>IF(AND(E403&lt;&gt;'Povolené hodnoty'!$B$4,F403=4),G403+J403,"")</f>
        <v/>
      </c>
      <c r="U403" s="44" t="str">
        <f>IF(AND(E403&lt;&gt;'Povolené hodnoty'!$B$4,F403="5a"),G403-H403+J403-K403,"")</f>
        <v/>
      </c>
      <c r="V403" s="44" t="str">
        <f>IF(AND(E403&lt;&gt;'Povolené hodnoty'!$B$4,F403="5b"),G403-H403+J403-K403,"")</f>
        <v/>
      </c>
      <c r="W403" s="44" t="str">
        <f>IF(AND(E403&lt;&gt;'Povolené hodnoty'!$B$4,F403=6),G403+J403,"")</f>
        <v/>
      </c>
      <c r="X403" s="45" t="str">
        <f>IF(AND(E403&lt;&gt;'Povolené hodnoty'!$B$4,F403=7),G403+J403,"")</f>
        <v/>
      </c>
      <c r="Y403" s="43" t="str">
        <f>IF(AND(E403&lt;&gt;'Povolené hodnoty'!$B$4,F403=10),H403+K403,"")</f>
        <v/>
      </c>
      <c r="Z403" s="44" t="str">
        <f>IF(AND(E403&lt;&gt;'Povolené hodnoty'!$B$4,F403=11),H403+K403,"")</f>
        <v/>
      </c>
      <c r="AA403" s="44" t="str">
        <f>IF(AND(E403&lt;&gt;'Povolené hodnoty'!$B$4,F403=12),H403+K403,"")</f>
        <v/>
      </c>
      <c r="AB403" s="45" t="str">
        <f>IF(AND(E403&lt;&gt;'Povolené hodnoty'!$B$4,F403=13),H403+K403,"")</f>
        <v/>
      </c>
      <c r="AD403" s="19" t="b">
        <f t="shared" si="42"/>
        <v>0</v>
      </c>
      <c r="AE403" s="19" t="b">
        <f t="shared" si="43"/>
        <v>0</v>
      </c>
      <c r="AF403" s="19" t="b">
        <f>AND(E403&lt;&gt;'Povolené hodnoty'!$B$6,OR(SUM(G403,J403)&lt;&gt;SUM(N403:O403,R403:X403),SUM(H403,K403)&lt;&gt;SUM(P403:Q403,Y403:AB403),COUNT(G403:H403,J403:K403)&lt;&gt;COUNT(N403:AB403)))</f>
        <v>0</v>
      </c>
      <c r="AG403" s="19" t="b">
        <f>AND(E403='Povolené hodnoty'!$B$6,$AG$5)</f>
        <v>0</v>
      </c>
    </row>
    <row r="404" spans="1:33" x14ac:dyDescent="0.2">
      <c r="A404" s="81">
        <f t="shared" si="44"/>
        <v>399</v>
      </c>
      <c r="B404" s="85"/>
      <c r="C404" s="86"/>
      <c r="D404" s="75"/>
      <c r="E404" s="76"/>
      <c r="F404" s="77"/>
      <c r="G404" s="78"/>
      <c r="H404" s="79"/>
      <c r="I404" s="45">
        <f t="shared" si="39"/>
        <v>3625</v>
      </c>
      <c r="J404" s="158"/>
      <c r="K404" s="159"/>
      <c r="L404" s="160">
        <f t="shared" si="40"/>
        <v>10884</v>
      </c>
      <c r="M404" s="46">
        <f t="shared" si="41"/>
        <v>399</v>
      </c>
      <c r="N404" s="43" t="str">
        <f>IF(AND(E404='Povolené hodnoty'!$B$4,F404=2),G404+J404,"")</f>
        <v/>
      </c>
      <c r="O404" s="45" t="str">
        <f>IF(AND(E404='Povolené hodnoty'!$B$4,F404=1),G404+J404,"")</f>
        <v/>
      </c>
      <c r="P404" s="43" t="str">
        <f>IF(AND(E404='Povolené hodnoty'!$B$4,F404=10),H404+K404,"")</f>
        <v/>
      </c>
      <c r="Q404" s="45" t="str">
        <f>IF(AND(E404='Povolené hodnoty'!$B$4,F404=9),H404+K404,"")</f>
        <v/>
      </c>
      <c r="R404" s="43" t="str">
        <f>IF(AND(E404&lt;&gt;'Povolené hodnoty'!$B$4,F404=2),G404+J404,"")</f>
        <v/>
      </c>
      <c r="S404" s="44" t="str">
        <f>IF(AND(E404&lt;&gt;'Povolené hodnoty'!$B$4,F404=3),G404+J404,"")</f>
        <v/>
      </c>
      <c r="T404" s="44" t="str">
        <f>IF(AND(E404&lt;&gt;'Povolené hodnoty'!$B$4,F404=4),G404+J404,"")</f>
        <v/>
      </c>
      <c r="U404" s="44" t="str">
        <f>IF(AND(E404&lt;&gt;'Povolené hodnoty'!$B$4,F404="5a"),G404-H404+J404-K404,"")</f>
        <v/>
      </c>
      <c r="V404" s="44" t="str">
        <f>IF(AND(E404&lt;&gt;'Povolené hodnoty'!$B$4,F404="5b"),G404-H404+J404-K404,"")</f>
        <v/>
      </c>
      <c r="W404" s="44" t="str">
        <f>IF(AND(E404&lt;&gt;'Povolené hodnoty'!$B$4,F404=6),G404+J404,"")</f>
        <v/>
      </c>
      <c r="X404" s="45" t="str">
        <f>IF(AND(E404&lt;&gt;'Povolené hodnoty'!$B$4,F404=7),G404+J404,"")</f>
        <v/>
      </c>
      <c r="Y404" s="43" t="str">
        <f>IF(AND(E404&lt;&gt;'Povolené hodnoty'!$B$4,F404=10),H404+K404,"")</f>
        <v/>
      </c>
      <c r="Z404" s="44" t="str">
        <f>IF(AND(E404&lt;&gt;'Povolené hodnoty'!$B$4,F404=11),H404+K404,"")</f>
        <v/>
      </c>
      <c r="AA404" s="44" t="str">
        <f>IF(AND(E404&lt;&gt;'Povolené hodnoty'!$B$4,F404=12),H404+K404,"")</f>
        <v/>
      </c>
      <c r="AB404" s="45" t="str">
        <f>IF(AND(E404&lt;&gt;'Povolené hodnoty'!$B$4,F404=13),H404+K404,"")</f>
        <v/>
      </c>
      <c r="AD404" s="19" t="b">
        <f t="shared" si="42"/>
        <v>0</v>
      </c>
      <c r="AE404" s="19" t="b">
        <f t="shared" si="43"/>
        <v>0</v>
      </c>
      <c r="AF404" s="19" t="b">
        <f>AND(E404&lt;&gt;'Povolené hodnoty'!$B$6,OR(SUM(G404,J404)&lt;&gt;SUM(N404:O404,R404:X404),SUM(H404,K404)&lt;&gt;SUM(P404:Q404,Y404:AB404),COUNT(G404:H404,J404:K404)&lt;&gt;COUNT(N404:AB404)))</f>
        <v>0</v>
      </c>
      <c r="AG404" s="19" t="b">
        <f>AND(E404='Povolené hodnoty'!$B$6,$AG$5)</f>
        <v>0</v>
      </c>
    </row>
    <row r="405" spans="1:33" x14ac:dyDescent="0.2">
      <c r="A405" s="81">
        <f t="shared" si="44"/>
        <v>400</v>
      </c>
      <c r="B405" s="85"/>
      <c r="C405" s="86"/>
      <c r="D405" s="75"/>
      <c r="E405" s="76"/>
      <c r="F405" s="77"/>
      <c r="G405" s="78"/>
      <c r="H405" s="79"/>
      <c r="I405" s="45">
        <f t="shared" si="39"/>
        <v>3625</v>
      </c>
      <c r="J405" s="158"/>
      <c r="K405" s="159"/>
      <c r="L405" s="160">
        <f t="shared" si="40"/>
        <v>10884</v>
      </c>
      <c r="M405" s="46">
        <f t="shared" si="41"/>
        <v>400</v>
      </c>
      <c r="N405" s="43" t="str">
        <f>IF(AND(E405='Povolené hodnoty'!$B$4,F405=2),G405+J405,"")</f>
        <v/>
      </c>
      <c r="O405" s="45" t="str">
        <f>IF(AND(E405='Povolené hodnoty'!$B$4,F405=1),G405+J405,"")</f>
        <v/>
      </c>
      <c r="P405" s="43" t="str">
        <f>IF(AND(E405='Povolené hodnoty'!$B$4,F405=10),H405+K405,"")</f>
        <v/>
      </c>
      <c r="Q405" s="45" t="str">
        <f>IF(AND(E405='Povolené hodnoty'!$B$4,F405=9),H405+K405,"")</f>
        <v/>
      </c>
      <c r="R405" s="43" t="str">
        <f>IF(AND(E405&lt;&gt;'Povolené hodnoty'!$B$4,F405=2),G405+J405,"")</f>
        <v/>
      </c>
      <c r="S405" s="44" t="str">
        <f>IF(AND(E405&lt;&gt;'Povolené hodnoty'!$B$4,F405=3),G405+J405,"")</f>
        <v/>
      </c>
      <c r="T405" s="44" t="str">
        <f>IF(AND(E405&lt;&gt;'Povolené hodnoty'!$B$4,F405=4),G405+J405,"")</f>
        <v/>
      </c>
      <c r="U405" s="44" t="str">
        <f>IF(AND(E405&lt;&gt;'Povolené hodnoty'!$B$4,F405="5a"),G405-H405+J405-K405,"")</f>
        <v/>
      </c>
      <c r="V405" s="44" t="str">
        <f>IF(AND(E405&lt;&gt;'Povolené hodnoty'!$B$4,F405="5b"),G405-H405+J405-K405,"")</f>
        <v/>
      </c>
      <c r="W405" s="44" t="str">
        <f>IF(AND(E405&lt;&gt;'Povolené hodnoty'!$B$4,F405=6),G405+J405,"")</f>
        <v/>
      </c>
      <c r="X405" s="45" t="str">
        <f>IF(AND(E405&lt;&gt;'Povolené hodnoty'!$B$4,F405=7),G405+J405,"")</f>
        <v/>
      </c>
      <c r="Y405" s="43" t="str">
        <f>IF(AND(E405&lt;&gt;'Povolené hodnoty'!$B$4,F405=10),H405+K405,"")</f>
        <v/>
      </c>
      <c r="Z405" s="44" t="str">
        <f>IF(AND(E405&lt;&gt;'Povolené hodnoty'!$B$4,F405=11),H405+K405,"")</f>
        <v/>
      </c>
      <c r="AA405" s="44" t="str">
        <f>IF(AND(E405&lt;&gt;'Povolené hodnoty'!$B$4,F405=12),H405+K405,"")</f>
        <v/>
      </c>
      <c r="AB405" s="45" t="str">
        <f>IF(AND(E405&lt;&gt;'Povolené hodnoty'!$B$4,F405=13),H405+K405,"")</f>
        <v/>
      </c>
      <c r="AD405" s="19" t="b">
        <f t="shared" si="42"/>
        <v>0</v>
      </c>
      <c r="AE405" s="19" t="b">
        <f t="shared" si="43"/>
        <v>0</v>
      </c>
      <c r="AF405" s="19" t="b">
        <f>AND(E405&lt;&gt;'Povolené hodnoty'!$B$6,OR(SUM(G405,J405)&lt;&gt;SUM(N405:O405,R405:X405),SUM(H405,K405)&lt;&gt;SUM(P405:Q405,Y405:AB405),COUNT(G405:H405,J405:K405)&lt;&gt;COUNT(N405:AB405)))</f>
        <v>0</v>
      </c>
      <c r="AG405" s="19" t="b">
        <f>AND(E405='Povolené hodnoty'!$B$6,$AG$5)</f>
        <v>0</v>
      </c>
    </row>
    <row r="406" spans="1:33" x14ac:dyDescent="0.2">
      <c r="A406" s="81">
        <f t="shared" si="44"/>
        <v>401</v>
      </c>
      <c r="B406" s="85"/>
      <c r="C406" s="86"/>
      <c r="D406" s="75"/>
      <c r="E406" s="76"/>
      <c r="F406" s="77"/>
      <c r="G406" s="78"/>
      <c r="H406" s="79"/>
      <c r="I406" s="45">
        <f t="shared" si="39"/>
        <v>3625</v>
      </c>
      <c r="J406" s="158"/>
      <c r="K406" s="159"/>
      <c r="L406" s="160">
        <f t="shared" si="40"/>
        <v>10884</v>
      </c>
      <c r="M406" s="46">
        <f t="shared" si="41"/>
        <v>401</v>
      </c>
      <c r="N406" s="43" t="str">
        <f>IF(AND(E406='Povolené hodnoty'!$B$4,F406=2),G406+J406,"")</f>
        <v/>
      </c>
      <c r="O406" s="45" t="str">
        <f>IF(AND(E406='Povolené hodnoty'!$B$4,F406=1),G406+J406,"")</f>
        <v/>
      </c>
      <c r="P406" s="43" t="str">
        <f>IF(AND(E406='Povolené hodnoty'!$B$4,F406=10),H406+K406,"")</f>
        <v/>
      </c>
      <c r="Q406" s="45" t="str">
        <f>IF(AND(E406='Povolené hodnoty'!$B$4,F406=9),H406+K406,"")</f>
        <v/>
      </c>
      <c r="R406" s="43" t="str">
        <f>IF(AND(E406&lt;&gt;'Povolené hodnoty'!$B$4,F406=2),G406+J406,"")</f>
        <v/>
      </c>
      <c r="S406" s="44" t="str">
        <f>IF(AND(E406&lt;&gt;'Povolené hodnoty'!$B$4,F406=3),G406+J406,"")</f>
        <v/>
      </c>
      <c r="T406" s="44" t="str">
        <f>IF(AND(E406&lt;&gt;'Povolené hodnoty'!$B$4,F406=4),G406+J406,"")</f>
        <v/>
      </c>
      <c r="U406" s="44" t="str">
        <f>IF(AND(E406&lt;&gt;'Povolené hodnoty'!$B$4,F406="5a"),G406-H406+J406-K406,"")</f>
        <v/>
      </c>
      <c r="V406" s="44" t="str">
        <f>IF(AND(E406&lt;&gt;'Povolené hodnoty'!$B$4,F406="5b"),G406-H406+J406-K406,"")</f>
        <v/>
      </c>
      <c r="W406" s="44" t="str">
        <f>IF(AND(E406&lt;&gt;'Povolené hodnoty'!$B$4,F406=6),G406+J406,"")</f>
        <v/>
      </c>
      <c r="X406" s="45" t="str">
        <f>IF(AND(E406&lt;&gt;'Povolené hodnoty'!$B$4,F406=7),G406+J406,"")</f>
        <v/>
      </c>
      <c r="Y406" s="43" t="str">
        <f>IF(AND(E406&lt;&gt;'Povolené hodnoty'!$B$4,F406=10),H406+K406,"")</f>
        <v/>
      </c>
      <c r="Z406" s="44" t="str">
        <f>IF(AND(E406&lt;&gt;'Povolené hodnoty'!$B$4,F406=11),H406+K406,"")</f>
        <v/>
      </c>
      <c r="AA406" s="44" t="str">
        <f>IF(AND(E406&lt;&gt;'Povolené hodnoty'!$B$4,F406=12),H406+K406,"")</f>
        <v/>
      </c>
      <c r="AB406" s="45" t="str">
        <f>IF(AND(E406&lt;&gt;'Povolené hodnoty'!$B$4,F406=13),H406+K406,"")</f>
        <v/>
      </c>
      <c r="AD406" s="19" t="b">
        <f t="shared" si="42"/>
        <v>0</v>
      </c>
      <c r="AE406" s="19" t="b">
        <f t="shared" si="43"/>
        <v>0</v>
      </c>
      <c r="AF406" s="19" t="b">
        <f>AND(E406&lt;&gt;'Povolené hodnoty'!$B$6,OR(SUM(G406,J406)&lt;&gt;SUM(N406:O406,R406:X406),SUM(H406,K406)&lt;&gt;SUM(P406:Q406,Y406:AB406),COUNT(G406:H406,J406:K406)&lt;&gt;COUNT(N406:AB406)))</f>
        <v>0</v>
      </c>
      <c r="AG406" s="19" t="b">
        <f>AND(E406='Povolené hodnoty'!$B$6,$AG$5)</f>
        <v>0</v>
      </c>
    </row>
    <row r="407" spans="1:33" x14ac:dyDescent="0.2">
      <c r="A407" s="81">
        <f t="shared" si="44"/>
        <v>402</v>
      </c>
      <c r="B407" s="85"/>
      <c r="C407" s="86"/>
      <c r="D407" s="75"/>
      <c r="E407" s="76"/>
      <c r="F407" s="77"/>
      <c r="G407" s="78"/>
      <c r="H407" s="79"/>
      <c r="I407" s="45">
        <f t="shared" si="39"/>
        <v>3625</v>
      </c>
      <c r="J407" s="158"/>
      <c r="K407" s="159"/>
      <c r="L407" s="160">
        <f t="shared" si="40"/>
        <v>10884</v>
      </c>
      <c r="M407" s="46">
        <f t="shared" si="41"/>
        <v>402</v>
      </c>
      <c r="N407" s="43" t="str">
        <f>IF(AND(E407='Povolené hodnoty'!$B$4,F407=2),G407+J407,"")</f>
        <v/>
      </c>
      <c r="O407" s="45" t="str">
        <f>IF(AND(E407='Povolené hodnoty'!$B$4,F407=1),G407+J407,"")</f>
        <v/>
      </c>
      <c r="P407" s="43" t="str">
        <f>IF(AND(E407='Povolené hodnoty'!$B$4,F407=10),H407+K407,"")</f>
        <v/>
      </c>
      <c r="Q407" s="45" t="str">
        <f>IF(AND(E407='Povolené hodnoty'!$B$4,F407=9),H407+K407,"")</f>
        <v/>
      </c>
      <c r="R407" s="43" t="str">
        <f>IF(AND(E407&lt;&gt;'Povolené hodnoty'!$B$4,F407=2),G407+J407,"")</f>
        <v/>
      </c>
      <c r="S407" s="44" t="str">
        <f>IF(AND(E407&lt;&gt;'Povolené hodnoty'!$B$4,F407=3),G407+J407,"")</f>
        <v/>
      </c>
      <c r="T407" s="44" t="str">
        <f>IF(AND(E407&lt;&gt;'Povolené hodnoty'!$B$4,F407=4),G407+J407,"")</f>
        <v/>
      </c>
      <c r="U407" s="44" t="str">
        <f>IF(AND(E407&lt;&gt;'Povolené hodnoty'!$B$4,F407="5a"),G407-H407+J407-K407,"")</f>
        <v/>
      </c>
      <c r="V407" s="44" t="str">
        <f>IF(AND(E407&lt;&gt;'Povolené hodnoty'!$B$4,F407="5b"),G407-H407+J407-K407,"")</f>
        <v/>
      </c>
      <c r="W407" s="44" t="str">
        <f>IF(AND(E407&lt;&gt;'Povolené hodnoty'!$B$4,F407=6),G407+J407,"")</f>
        <v/>
      </c>
      <c r="X407" s="45" t="str">
        <f>IF(AND(E407&lt;&gt;'Povolené hodnoty'!$B$4,F407=7),G407+J407,"")</f>
        <v/>
      </c>
      <c r="Y407" s="43" t="str">
        <f>IF(AND(E407&lt;&gt;'Povolené hodnoty'!$B$4,F407=10),H407+K407,"")</f>
        <v/>
      </c>
      <c r="Z407" s="44" t="str">
        <f>IF(AND(E407&lt;&gt;'Povolené hodnoty'!$B$4,F407=11),H407+K407,"")</f>
        <v/>
      </c>
      <c r="AA407" s="44" t="str">
        <f>IF(AND(E407&lt;&gt;'Povolené hodnoty'!$B$4,F407=12),H407+K407,"")</f>
        <v/>
      </c>
      <c r="AB407" s="45" t="str">
        <f>IF(AND(E407&lt;&gt;'Povolené hodnoty'!$B$4,F407=13),H407+K407,"")</f>
        <v/>
      </c>
      <c r="AD407" s="19" t="b">
        <f t="shared" si="42"/>
        <v>0</v>
      </c>
      <c r="AE407" s="19" t="b">
        <f t="shared" si="43"/>
        <v>0</v>
      </c>
      <c r="AF407" s="19" t="b">
        <f>AND(E407&lt;&gt;'Povolené hodnoty'!$B$6,OR(SUM(G407,J407)&lt;&gt;SUM(N407:O407,R407:X407),SUM(H407,K407)&lt;&gt;SUM(P407:Q407,Y407:AB407),COUNT(G407:H407,J407:K407)&lt;&gt;COUNT(N407:AB407)))</f>
        <v>0</v>
      </c>
      <c r="AG407" s="19" t="b">
        <f>AND(E407='Povolené hodnoty'!$B$6,$AG$5)</f>
        <v>0</v>
      </c>
    </row>
    <row r="408" spans="1:33" x14ac:dyDescent="0.2">
      <c r="A408" s="81">
        <f t="shared" si="44"/>
        <v>403</v>
      </c>
      <c r="B408" s="85"/>
      <c r="C408" s="86"/>
      <c r="D408" s="75"/>
      <c r="E408" s="76"/>
      <c r="F408" s="77"/>
      <c r="G408" s="78"/>
      <c r="H408" s="79"/>
      <c r="I408" s="45">
        <f t="shared" si="39"/>
        <v>3625</v>
      </c>
      <c r="J408" s="158"/>
      <c r="K408" s="159"/>
      <c r="L408" s="160">
        <f t="shared" si="40"/>
        <v>10884</v>
      </c>
      <c r="M408" s="46">
        <f t="shared" si="41"/>
        <v>403</v>
      </c>
      <c r="N408" s="43" t="str">
        <f>IF(AND(E408='Povolené hodnoty'!$B$4,F408=2),G408+J408,"")</f>
        <v/>
      </c>
      <c r="O408" s="45" t="str">
        <f>IF(AND(E408='Povolené hodnoty'!$B$4,F408=1),G408+J408,"")</f>
        <v/>
      </c>
      <c r="P408" s="43" t="str">
        <f>IF(AND(E408='Povolené hodnoty'!$B$4,F408=10),H408+K408,"")</f>
        <v/>
      </c>
      <c r="Q408" s="45" t="str">
        <f>IF(AND(E408='Povolené hodnoty'!$B$4,F408=9),H408+K408,"")</f>
        <v/>
      </c>
      <c r="R408" s="43" t="str">
        <f>IF(AND(E408&lt;&gt;'Povolené hodnoty'!$B$4,F408=2),G408+J408,"")</f>
        <v/>
      </c>
      <c r="S408" s="44" t="str">
        <f>IF(AND(E408&lt;&gt;'Povolené hodnoty'!$B$4,F408=3),G408+J408,"")</f>
        <v/>
      </c>
      <c r="T408" s="44" t="str">
        <f>IF(AND(E408&lt;&gt;'Povolené hodnoty'!$B$4,F408=4),G408+J408,"")</f>
        <v/>
      </c>
      <c r="U408" s="44" t="str">
        <f>IF(AND(E408&lt;&gt;'Povolené hodnoty'!$B$4,F408="5a"),G408-H408+J408-K408,"")</f>
        <v/>
      </c>
      <c r="V408" s="44" t="str">
        <f>IF(AND(E408&lt;&gt;'Povolené hodnoty'!$B$4,F408="5b"),G408-H408+J408-K408,"")</f>
        <v/>
      </c>
      <c r="W408" s="44" t="str">
        <f>IF(AND(E408&lt;&gt;'Povolené hodnoty'!$B$4,F408=6),G408+J408,"")</f>
        <v/>
      </c>
      <c r="X408" s="45" t="str">
        <f>IF(AND(E408&lt;&gt;'Povolené hodnoty'!$B$4,F408=7),G408+J408,"")</f>
        <v/>
      </c>
      <c r="Y408" s="43" t="str">
        <f>IF(AND(E408&lt;&gt;'Povolené hodnoty'!$B$4,F408=10),H408+K408,"")</f>
        <v/>
      </c>
      <c r="Z408" s="44" t="str">
        <f>IF(AND(E408&lt;&gt;'Povolené hodnoty'!$B$4,F408=11),H408+K408,"")</f>
        <v/>
      </c>
      <c r="AA408" s="44" t="str">
        <f>IF(AND(E408&lt;&gt;'Povolené hodnoty'!$B$4,F408=12),H408+K408,"")</f>
        <v/>
      </c>
      <c r="AB408" s="45" t="str">
        <f>IF(AND(E408&lt;&gt;'Povolené hodnoty'!$B$4,F408=13),H408+K408,"")</f>
        <v/>
      </c>
      <c r="AD408" s="19" t="b">
        <f t="shared" si="42"/>
        <v>0</v>
      </c>
      <c r="AE408" s="19" t="b">
        <f t="shared" si="43"/>
        <v>0</v>
      </c>
      <c r="AF408" s="19" t="b">
        <f>AND(E408&lt;&gt;'Povolené hodnoty'!$B$6,OR(SUM(G408,J408)&lt;&gt;SUM(N408:O408,R408:X408),SUM(H408,K408)&lt;&gt;SUM(P408:Q408,Y408:AB408),COUNT(G408:H408,J408:K408)&lt;&gt;COUNT(N408:AB408)))</f>
        <v>0</v>
      </c>
      <c r="AG408" s="19" t="b">
        <f>AND(E408='Povolené hodnoty'!$B$6,$AG$5)</f>
        <v>0</v>
      </c>
    </row>
    <row r="409" spans="1:33" x14ac:dyDescent="0.2">
      <c r="A409" s="81">
        <f t="shared" si="44"/>
        <v>404</v>
      </c>
      <c r="B409" s="85"/>
      <c r="C409" s="86"/>
      <c r="D409" s="75"/>
      <c r="E409" s="76"/>
      <c r="F409" s="77"/>
      <c r="G409" s="78"/>
      <c r="H409" s="79"/>
      <c r="I409" s="45">
        <f t="shared" si="39"/>
        <v>3625</v>
      </c>
      <c r="J409" s="158"/>
      <c r="K409" s="159"/>
      <c r="L409" s="160">
        <f t="shared" si="40"/>
        <v>10884</v>
      </c>
      <c r="M409" s="46">
        <f t="shared" si="41"/>
        <v>404</v>
      </c>
      <c r="N409" s="43" t="str">
        <f>IF(AND(E409='Povolené hodnoty'!$B$4,F409=2),G409+J409,"")</f>
        <v/>
      </c>
      <c r="O409" s="45" t="str">
        <f>IF(AND(E409='Povolené hodnoty'!$B$4,F409=1),G409+J409,"")</f>
        <v/>
      </c>
      <c r="P409" s="43" t="str">
        <f>IF(AND(E409='Povolené hodnoty'!$B$4,F409=10),H409+K409,"")</f>
        <v/>
      </c>
      <c r="Q409" s="45" t="str">
        <f>IF(AND(E409='Povolené hodnoty'!$B$4,F409=9),H409+K409,"")</f>
        <v/>
      </c>
      <c r="R409" s="43" t="str">
        <f>IF(AND(E409&lt;&gt;'Povolené hodnoty'!$B$4,F409=2),G409+J409,"")</f>
        <v/>
      </c>
      <c r="S409" s="44" t="str">
        <f>IF(AND(E409&lt;&gt;'Povolené hodnoty'!$B$4,F409=3),G409+J409,"")</f>
        <v/>
      </c>
      <c r="T409" s="44" t="str">
        <f>IF(AND(E409&lt;&gt;'Povolené hodnoty'!$B$4,F409=4),G409+J409,"")</f>
        <v/>
      </c>
      <c r="U409" s="44" t="str">
        <f>IF(AND(E409&lt;&gt;'Povolené hodnoty'!$B$4,F409="5a"),G409-H409+J409-K409,"")</f>
        <v/>
      </c>
      <c r="V409" s="44" t="str">
        <f>IF(AND(E409&lt;&gt;'Povolené hodnoty'!$B$4,F409="5b"),G409-H409+J409-K409,"")</f>
        <v/>
      </c>
      <c r="W409" s="44" t="str">
        <f>IF(AND(E409&lt;&gt;'Povolené hodnoty'!$B$4,F409=6),G409+J409,"")</f>
        <v/>
      </c>
      <c r="X409" s="45" t="str">
        <f>IF(AND(E409&lt;&gt;'Povolené hodnoty'!$B$4,F409=7),G409+J409,"")</f>
        <v/>
      </c>
      <c r="Y409" s="43" t="str">
        <f>IF(AND(E409&lt;&gt;'Povolené hodnoty'!$B$4,F409=10),H409+K409,"")</f>
        <v/>
      </c>
      <c r="Z409" s="44" t="str">
        <f>IF(AND(E409&lt;&gt;'Povolené hodnoty'!$B$4,F409=11),H409+K409,"")</f>
        <v/>
      </c>
      <c r="AA409" s="44" t="str">
        <f>IF(AND(E409&lt;&gt;'Povolené hodnoty'!$B$4,F409=12),H409+K409,"")</f>
        <v/>
      </c>
      <c r="AB409" s="45" t="str">
        <f>IF(AND(E409&lt;&gt;'Povolené hodnoty'!$B$4,F409=13),H409+K409,"")</f>
        <v/>
      </c>
      <c r="AD409" s="19" t="b">
        <f t="shared" si="42"/>
        <v>0</v>
      </c>
      <c r="AE409" s="19" t="b">
        <f t="shared" si="43"/>
        <v>0</v>
      </c>
      <c r="AF409" s="19" t="b">
        <f>AND(E409&lt;&gt;'Povolené hodnoty'!$B$6,OR(SUM(G409,J409)&lt;&gt;SUM(N409:O409,R409:X409),SUM(H409,K409)&lt;&gt;SUM(P409:Q409,Y409:AB409),COUNT(G409:H409,J409:K409)&lt;&gt;COUNT(N409:AB409)))</f>
        <v>0</v>
      </c>
      <c r="AG409" s="19" t="b">
        <f>AND(E409='Povolené hodnoty'!$B$6,$AG$5)</f>
        <v>0</v>
      </c>
    </row>
    <row r="410" spans="1:33" x14ac:dyDescent="0.2">
      <c r="A410" s="81">
        <f t="shared" si="44"/>
        <v>405</v>
      </c>
      <c r="B410" s="85"/>
      <c r="C410" s="86"/>
      <c r="D410" s="75"/>
      <c r="E410" s="76"/>
      <c r="F410" s="77"/>
      <c r="G410" s="78"/>
      <c r="H410" s="79"/>
      <c r="I410" s="45">
        <f t="shared" si="39"/>
        <v>3625</v>
      </c>
      <c r="J410" s="158"/>
      <c r="K410" s="159"/>
      <c r="L410" s="160">
        <f t="shared" si="40"/>
        <v>10884</v>
      </c>
      <c r="M410" s="46">
        <f t="shared" si="41"/>
        <v>405</v>
      </c>
      <c r="N410" s="43" t="str">
        <f>IF(AND(E410='Povolené hodnoty'!$B$4,F410=2),G410+J410,"")</f>
        <v/>
      </c>
      <c r="O410" s="45" t="str">
        <f>IF(AND(E410='Povolené hodnoty'!$B$4,F410=1),G410+J410,"")</f>
        <v/>
      </c>
      <c r="P410" s="43" t="str">
        <f>IF(AND(E410='Povolené hodnoty'!$B$4,F410=10),H410+K410,"")</f>
        <v/>
      </c>
      <c r="Q410" s="45" t="str">
        <f>IF(AND(E410='Povolené hodnoty'!$B$4,F410=9),H410+K410,"")</f>
        <v/>
      </c>
      <c r="R410" s="43" t="str">
        <f>IF(AND(E410&lt;&gt;'Povolené hodnoty'!$B$4,F410=2),G410+J410,"")</f>
        <v/>
      </c>
      <c r="S410" s="44" t="str">
        <f>IF(AND(E410&lt;&gt;'Povolené hodnoty'!$B$4,F410=3),G410+J410,"")</f>
        <v/>
      </c>
      <c r="T410" s="44" t="str">
        <f>IF(AND(E410&lt;&gt;'Povolené hodnoty'!$B$4,F410=4),G410+J410,"")</f>
        <v/>
      </c>
      <c r="U410" s="44" t="str">
        <f>IF(AND(E410&lt;&gt;'Povolené hodnoty'!$B$4,F410="5a"),G410-H410+J410-K410,"")</f>
        <v/>
      </c>
      <c r="V410" s="44" t="str">
        <f>IF(AND(E410&lt;&gt;'Povolené hodnoty'!$B$4,F410="5b"),G410-H410+J410-K410,"")</f>
        <v/>
      </c>
      <c r="W410" s="44" t="str">
        <f>IF(AND(E410&lt;&gt;'Povolené hodnoty'!$B$4,F410=6),G410+J410,"")</f>
        <v/>
      </c>
      <c r="X410" s="45" t="str">
        <f>IF(AND(E410&lt;&gt;'Povolené hodnoty'!$B$4,F410=7),G410+J410,"")</f>
        <v/>
      </c>
      <c r="Y410" s="43" t="str">
        <f>IF(AND(E410&lt;&gt;'Povolené hodnoty'!$B$4,F410=10),H410+K410,"")</f>
        <v/>
      </c>
      <c r="Z410" s="44" t="str">
        <f>IF(AND(E410&lt;&gt;'Povolené hodnoty'!$B$4,F410=11),H410+K410,"")</f>
        <v/>
      </c>
      <c r="AA410" s="44" t="str">
        <f>IF(AND(E410&lt;&gt;'Povolené hodnoty'!$B$4,F410=12),H410+K410,"")</f>
        <v/>
      </c>
      <c r="AB410" s="45" t="str">
        <f>IF(AND(E410&lt;&gt;'Povolené hodnoty'!$B$4,F410=13),H410+K410,"")</f>
        <v/>
      </c>
      <c r="AD410" s="19" t="b">
        <f t="shared" si="42"/>
        <v>0</v>
      </c>
      <c r="AE410" s="19" t="b">
        <f t="shared" si="43"/>
        <v>0</v>
      </c>
      <c r="AF410" s="19" t="b">
        <f>AND(E410&lt;&gt;'Povolené hodnoty'!$B$6,OR(SUM(G410,J410)&lt;&gt;SUM(N410:O410,R410:X410),SUM(H410,K410)&lt;&gt;SUM(P410:Q410,Y410:AB410),COUNT(G410:H410,J410:K410)&lt;&gt;COUNT(N410:AB410)))</f>
        <v>0</v>
      </c>
      <c r="AG410" s="19" t="b">
        <f>AND(E410='Povolené hodnoty'!$B$6,$AG$5)</f>
        <v>0</v>
      </c>
    </row>
    <row r="411" spans="1:33" x14ac:dyDescent="0.2">
      <c r="A411" s="81">
        <f t="shared" si="44"/>
        <v>406</v>
      </c>
      <c r="B411" s="85"/>
      <c r="C411" s="86"/>
      <c r="D411" s="75"/>
      <c r="E411" s="76"/>
      <c r="F411" s="77"/>
      <c r="G411" s="78"/>
      <c r="H411" s="79"/>
      <c r="I411" s="45">
        <f t="shared" si="39"/>
        <v>3625</v>
      </c>
      <c r="J411" s="158"/>
      <c r="K411" s="159"/>
      <c r="L411" s="160">
        <f t="shared" si="40"/>
        <v>10884</v>
      </c>
      <c r="M411" s="46">
        <f t="shared" si="41"/>
        <v>406</v>
      </c>
      <c r="N411" s="43" t="str">
        <f>IF(AND(E411='Povolené hodnoty'!$B$4,F411=2),G411+J411,"")</f>
        <v/>
      </c>
      <c r="O411" s="45" t="str">
        <f>IF(AND(E411='Povolené hodnoty'!$B$4,F411=1),G411+J411,"")</f>
        <v/>
      </c>
      <c r="P411" s="43" t="str">
        <f>IF(AND(E411='Povolené hodnoty'!$B$4,F411=10),H411+K411,"")</f>
        <v/>
      </c>
      <c r="Q411" s="45" t="str">
        <f>IF(AND(E411='Povolené hodnoty'!$B$4,F411=9),H411+K411,"")</f>
        <v/>
      </c>
      <c r="R411" s="43" t="str">
        <f>IF(AND(E411&lt;&gt;'Povolené hodnoty'!$B$4,F411=2),G411+J411,"")</f>
        <v/>
      </c>
      <c r="S411" s="44" t="str">
        <f>IF(AND(E411&lt;&gt;'Povolené hodnoty'!$B$4,F411=3),G411+J411,"")</f>
        <v/>
      </c>
      <c r="T411" s="44" t="str">
        <f>IF(AND(E411&lt;&gt;'Povolené hodnoty'!$B$4,F411=4),G411+J411,"")</f>
        <v/>
      </c>
      <c r="U411" s="44" t="str">
        <f>IF(AND(E411&lt;&gt;'Povolené hodnoty'!$B$4,F411="5a"),G411-H411+J411-K411,"")</f>
        <v/>
      </c>
      <c r="V411" s="44" t="str">
        <f>IF(AND(E411&lt;&gt;'Povolené hodnoty'!$B$4,F411="5b"),G411-H411+J411-K411,"")</f>
        <v/>
      </c>
      <c r="W411" s="44" t="str">
        <f>IF(AND(E411&lt;&gt;'Povolené hodnoty'!$B$4,F411=6),G411+J411,"")</f>
        <v/>
      </c>
      <c r="X411" s="45" t="str">
        <f>IF(AND(E411&lt;&gt;'Povolené hodnoty'!$B$4,F411=7),G411+J411,"")</f>
        <v/>
      </c>
      <c r="Y411" s="43" t="str">
        <f>IF(AND(E411&lt;&gt;'Povolené hodnoty'!$B$4,F411=10),H411+K411,"")</f>
        <v/>
      </c>
      <c r="Z411" s="44" t="str">
        <f>IF(AND(E411&lt;&gt;'Povolené hodnoty'!$B$4,F411=11),H411+K411,"")</f>
        <v/>
      </c>
      <c r="AA411" s="44" t="str">
        <f>IF(AND(E411&lt;&gt;'Povolené hodnoty'!$B$4,F411=12),H411+K411,"")</f>
        <v/>
      </c>
      <c r="AB411" s="45" t="str">
        <f>IF(AND(E411&lt;&gt;'Povolené hodnoty'!$B$4,F411=13),H411+K411,"")</f>
        <v/>
      </c>
      <c r="AD411" s="19" t="b">
        <f t="shared" si="42"/>
        <v>0</v>
      </c>
      <c r="AE411" s="19" t="b">
        <f t="shared" si="43"/>
        <v>0</v>
      </c>
      <c r="AF411" s="19" t="b">
        <f>AND(E411&lt;&gt;'Povolené hodnoty'!$B$6,OR(SUM(G411,J411)&lt;&gt;SUM(N411:O411,R411:X411),SUM(H411,K411)&lt;&gt;SUM(P411:Q411,Y411:AB411),COUNT(G411:H411,J411:K411)&lt;&gt;COUNT(N411:AB411)))</f>
        <v>0</v>
      </c>
      <c r="AG411" s="19" t="b">
        <f>AND(E411='Povolené hodnoty'!$B$6,$AG$5)</f>
        <v>0</v>
      </c>
    </row>
    <row r="412" spans="1:33" x14ac:dyDescent="0.2">
      <c r="A412" s="81">
        <f t="shared" si="44"/>
        <v>407</v>
      </c>
      <c r="B412" s="85"/>
      <c r="C412" s="86"/>
      <c r="D412" s="75"/>
      <c r="E412" s="76"/>
      <c r="F412" s="77"/>
      <c r="G412" s="78"/>
      <c r="H412" s="79"/>
      <c r="I412" s="45">
        <f t="shared" si="39"/>
        <v>3625</v>
      </c>
      <c r="J412" s="158"/>
      <c r="K412" s="159"/>
      <c r="L412" s="160">
        <f t="shared" si="40"/>
        <v>10884</v>
      </c>
      <c r="M412" s="46">
        <f t="shared" si="41"/>
        <v>407</v>
      </c>
      <c r="N412" s="43" t="str">
        <f>IF(AND(E412='Povolené hodnoty'!$B$4,F412=2),G412+J412,"")</f>
        <v/>
      </c>
      <c r="O412" s="45" t="str">
        <f>IF(AND(E412='Povolené hodnoty'!$B$4,F412=1),G412+J412,"")</f>
        <v/>
      </c>
      <c r="P412" s="43" t="str">
        <f>IF(AND(E412='Povolené hodnoty'!$B$4,F412=10),H412+K412,"")</f>
        <v/>
      </c>
      <c r="Q412" s="45" t="str">
        <f>IF(AND(E412='Povolené hodnoty'!$B$4,F412=9),H412+K412,"")</f>
        <v/>
      </c>
      <c r="R412" s="43" t="str">
        <f>IF(AND(E412&lt;&gt;'Povolené hodnoty'!$B$4,F412=2),G412+J412,"")</f>
        <v/>
      </c>
      <c r="S412" s="44" t="str">
        <f>IF(AND(E412&lt;&gt;'Povolené hodnoty'!$B$4,F412=3),G412+J412,"")</f>
        <v/>
      </c>
      <c r="T412" s="44" t="str">
        <f>IF(AND(E412&lt;&gt;'Povolené hodnoty'!$B$4,F412=4),G412+J412,"")</f>
        <v/>
      </c>
      <c r="U412" s="44" t="str">
        <f>IF(AND(E412&lt;&gt;'Povolené hodnoty'!$B$4,F412="5a"),G412-H412+J412-K412,"")</f>
        <v/>
      </c>
      <c r="V412" s="44" t="str">
        <f>IF(AND(E412&lt;&gt;'Povolené hodnoty'!$B$4,F412="5b"),G412-H412+J412-K412,"")</f>
        <v/>
      </c>
      <c r="W412" s="44" t="str">
        <f>IF(AND(E412&lt;&gt;'Povolené hodnoty'!$B$4,F412=6),G412+J412,"")</f>
        <v/>
      </c>
      <c r="X412" s="45" t="str">
        <f>IF(AND(E412&lt;&gt;'Povolené hodnoty'!$B$4,F412=7),G412+J412,"")</f>
        <v/>
      </c>
      <c r="Y412" s="43" t="str">
        <f>IF(AND(E412&lt;&gt;'Povolené hodnoty'!$B$4,F412=10),H412+K412,"")</f>
        <v/>
      </c>
      <c r="Z412" s="44" t="str">
        <f>IF(AND(E412&lt;&gt;'Povolené hodnoty'!$B$4,F412=11),H412+K412,"")</f>
        <v/>
      </c>
      <c r="AA412" s="44" t="str">
        <f>IF(AND(E412&lt;&gt;'Povolené hodnoty'!$B$4,F412=12),H412+K412,"")</f>
        <v/>
      </c>
      <c r="AB412" s="45" t="str">
        <f>IF(AND(E412&lt;&gt;'Povolené hodnoty'!$B$4,F412=13),H412+K412,"")</f>
        <v/>
      </c>
      <c r="AD412" s="19" t="b">
        <f t="shared" si="42"/>
        <v>0</v>
      </c>
      <c r="AE412" s="19" t="b">
        <f t="shared" si="43"/>
        <v>0</v>
      </c>
      <c r="AF412" s="19" t="b">
        <f>AND(E412&lt;&gt;'Povolené hodnoty'!$B$6,OR(SUM(G412,J412)&lt;&gt;SUM(N412:O412,R412:X412),SUM(H412,K412)&lt;&gt;SUM(P412:Q412,Y412:AB412),COUNT(G412:H412,J412:K412)&lt;&gt;COUNT(N412:AB412)))</f>
        <v>0</v>
      </c>
      <c r="AG412" s="19" t="b">
        <f>AND(E412='Povolené hodnoty'!$B$6,$AG$5)</f>
        <v>0</v>
      </c>
    </row>
    <row r="413" spans="1:33" x14ac:dyDescent="0.2">
      <c r="A413" s="81">
        <f t="shared" si="44"/>
        <v>408</v>
      </c>
      <c r="B413" s="85"/>
      <c r="C413" s="86"/>
      <c r="D413" s="75"/>
      <c r="E413" s="76"/>
      <c r="F413" s="77"/>
      <c r="G413" s="78"/>
      <c r="H413" s="79"/>
      <c r="I413" s="45">
        <f t="shared" si="39"/>
        <v>3625</v>
      </c>
      <c r="J413" s="158"/>
      <c r="K413" s="159"/>
      <c r="L413" s="160">
        <f t="shared" si="40"/>
        <v>10884</v>
      </c>
      <c r="M413" s="46">
        <f t="shared" si="41"/>
        <v>408</v>
      </c>
      <c r="N413" s="43" t="str">
        <f>IF(AND(E413='Povolené hodnoty'!$B$4,F413=2),G413+J413,"")</f>
        <v/>
      </c>
      <c r="O413" s="45" t="str">
        <f>IF(AND(E413='Povolené hodnoty'!$B$4,F413=1),G413+J413,"")</f>
        <v/>
      </c>
      <c r="P413" s="43" t="str">
        <f>IF(AND(E413='Povolené hodnoty'!$B$4,F413=10),H413+K413,"")</f>
        <v/>
      </c>
      <c r="Q413" s="45" t="str">
        <f>IF(AND(E413='Povolené hodnoty'!$B$4,F413=9),H413+K413,"")</f>
        <v/>
      </c>
      <c r="R413" s="43" t="str">
        <f>IF(AND(E413&lt;&gt;'Povolené hodnoty'!$B$4,F413=2),G413+J413,"")</f>
        <v/>
      </c>
      <c r="S413" s="44" t="str">
        <f>IF(AND(E413&lt;&gt;'Povolené hodnoty'!$B$4,F413=3),G413+J413,"")</f>
        <v/>
      </c>
      <c r="T413" s="44" t="str">
        <f>IF(AND(E413&lt;&gt;'Povolené hodnoty'!$B$4,F413=4),G413+J413,"")</f>
        <v/>
      </c>
      <c r="U413" s="44" t="str">
        <f>IF(AND(E413&lt;&gt;'Povolené hodnoty'!$B$4,F413="5a"),G413-H413+J413-K413,"")</f>
        <v/>
      </c>
      <c r="V413" s="44" t="str">
        <f>IF(AND(E413&lt;&gt;'Povolené hodnoty'!$B$4,F413="5b"),G413-H413+J413-K413,"")</f>
        <v/>
      </c>
      <c r="W413" s="44" t="str">
        <f>IF(AND(E413&lt;&gt;'Povolené hodnoty'!$B$4,F413=6),G413+J413,"")</f>
        <v/>
      </c>
      <c r="X413" s="45" t="str">
        <f>IF(AND(E413&lt;&gt;'Povolené hodnoty'!$B$4,F413=7),G413+J413,"")</f>
        <v/>
      </c>
      <c r="Y413" s="43" t="str">
        <f>IF(AND(E413&lt;&gt;'Povolené hodnoty'!$B$4,F413=10),H413+K413,"")</f>
        <v/>
      </c>
      <c r="Z413" s="44" t="str">
        <f>IF(AND(E413&lt;&gt;'Povolené hodnoty'!$B$4,F413=11),H413+K413,"")</f>
        <v/>
      </c>
      <c r="AA413" s="44" t="str">
        <f>IF(AND(E413&lt;&gt;'Povolené hodnoty'!$B$4,F413=12),H413+K413,"")</f>
        <v/>
      </c>
      <c r="AB413" s="45" t="str">
        <f>IF(AND(E413&lt;&gt;'Povolené hodnoty'!$B$4,F413=13),H413+K413,"")</f>
        <v/>
      </c>
      <c r="AD413" s="19" t="b">
        <f t="shared" si="42"/>
        <v>0</v>
      </c>
      <c r="AE413" s="19" t="b">
        <f t="shared" si="43"/>
        <v>0</v>
      </c>
      <c r="AF413" s="19" t="b">
        <f>AND(E413&lt;&gt;'Povolené hodnoty'!$B$6,OR(SUM(G413,J413)&lt;&gt;SUM(N413:O413,R413:X413),SUM(H413,K413)&lt;&gt;SUM(P413:Q413,Y413:AB413),COUNT(G413:H413,J413:K413)&lt;&gt;COUNT(N413:AB413)))</f>
        <v>0</v>
      </c>
      <c r="AG413" s="19" t="b">
        <f>AND(E413='Povolené hodnoty'!$B$6,$AG$5)</f>
        <v>0</v>
      </c>
    </row>
    <row r="414" spans="1:33" x14ac:dyDescent="0.2">
      <c r="A414" s="81">
        <f t="shared" si="44"/>
        <v>409</v>
      </c>
      <c r="B414" s="85"/>
      <c r="C414" s="86"/>
      <c r="D414" s="75"/>
      <c r="E414" s="76"/>
      <c r="F414" s="77"/>
      <c r="G414" s="78"/>
      <c r="H414" s="79"/>
      <c r="I414" s="45">
        <f t="shared" si="39"/>
        <v>3625</v>
      </c>
      <c r="J414" s="158"/>
      <c r="K414" s="159"/>
      <c r="L414" s="160">
        <f t="shared" si="40"/>
        <v>10884</v>
      </c>
      <c r="M414" s="46">
        <f t="shared" si="41"/>
        <v>409</v>
      </c>
      <c r="N414" s="43" t="str">
        <f>IF(AND(E414='Povolené hodnoty'!$B$4,F414=2),G414+J414,"")</f>
        <v/>
      </c>
      <c r="O414" s="45" t="str">
        <f>IF(AND(E414='Povolené hodnoty'!$B$4,F414=1),G414+J414,"")</f>
        <v/>
      </c>
      <c r="P414" s="43" t="str">
        <f>IF(AND(E414='Povolené hodnoty'!$B$4,F414=10),H414+K414,"")</f>
        <v/>
      </c>
      <c r="Q414" s="45" t="str">
        <f>IF(AND(E414='Povolené hodnoty'!$B$4,F414=9),H414+K414,"")</f>
        <v/>
      </c>
      <c r="R414" s="43" t="str">
        <f>IF(AND(E414&lt;&gt;'Povolené hodnoty'!$B$4,F414=2),G414+J414,"")</f>
        <v/>
      </c>
      <c r="S414" s="44" t="str">
        <f>IF(AND(E414&lt;&gt;'Povolené hodnoty'!$B$4,F414=3),G414+J414,"")</f>
        <v/>
      </c>
      <c r="T414" s="44" t="str">
        <f>IF(AND(E414&lt;&gt;'Povolené hodnoty'!$B$4,F414=4),G414+J414,"")</f>
        <v/>
      </c>
      <c r="U414" s="44" t="str">
        <f>IF(AND(E414&lt;&gt;'Povolené hodnoty'!$B$4,F414="5a"),G414-H414+J414-K414,"")</f>
        <v/>
      </c>
      <c r="V414" s="44" t="str">
        <f>IF(AND(E414&lt;&gt;'Povolené hodnoty'!$B$4,F414="5b"),G414-H414+J414-K414,"")</f>
        <v/>
      </c>
      <c r="W414" s="44" t="str">
        <f>IF(AND(E414&lt;&gt;'Povolené hodnoty'!$B$4,F414=6),G414+J414,"")</f>
        <v/>
      </c>
      <c r="X414" s="45" t="str">
        <f>IF(AND(E414&lt;&gt;'Povolené hodnoty'!$B$4,F414=7),G414+J414,"")</f>
        <v/>
      </c>
      <c r="Y414" s="43" t="str">
        <f>IF(AND(E414&lt;&gt;'Povolené hodnoty'!$B$4,F414=10),H414+K414,"")</f>
        <v/>
      </c>
      <c r="Z414" s="44" t="str">
        <f>IF(AND(E414&lt;&gt;'Povolené hodnoty'!$B$4,F414=11),H414+K414,"")</f>
        <v/>
      </c>
      <c r="AA414" s="44" t="str">
        <f>IF(AND(E414&lt;&gt;'Povolené hodnoty'!$B$4,F414=12),H414+K414,"")</f>
        <v/>
      </c>
      <c r="AB414" s="45" t="str">
        <f>IF(AND(E414&lt;&gt;'Povolené hodnoty'!$B$4,F414=13),H414+K414,"")</f>
        <v/>
      </c>
      <c r="AD414" s="19" t="b">
        <f t="shared" si="42"/>
        <v>0</v>
      </c>
      <c r="AE414" s="19" t="b">
        <f t="shared" si="43"/>
        <v>0</v>
      </c>
      <c r="AF414" s="19" t="b">
        <f>AND(E414&lt;&gt;'Povolené hodnoty'!$B$6,OR(SUM(G414,J414)&lt;&gt;SUM(N414:O414,R414:X414),SUM(H414,K414)&lt;&gt;SUM(P414:Q414,Y414:AB414),COUNT(G414:H414,J414:K414)&lt;&gt;COUNT(N414:AB414)))</f>
        <v>0</v>
      </c>
      <c r="AG414" s="19" t="b">
        <f>AND(E414='Povolené hodnoty'!$B$6,$AG$5)</f>
        <v>0</v>
      </c>
    </row>
    <row r="415" spans="1:33" x14ac:dyDescent="0.2">
      <c r="A415" s="81">
        <f t="shared" si="44"/>
        <v>410</v>
      </c>
      <c r="B415" s="85"/>
      <c r="C415" s="86"/>
      <c r="D415" s="75"/>
      <c r="E415" s="76"/>
      <c r="F415" s="77"/>
      <c r="G415" s="78"/>
      <c r="H415" s="79"/>
      <c r="I415" s="45">
        <f t="shared" si="39"/>
        <v>3625</v>
      </c>
      <c r="J415" s="158"/>
      <c r="K415" s="159"/>
      <c r="L415" s="160">
        <f t="shared" si="40"/>
        <v>10884</v>
      </c>
      <c r="M415" s="46">
        <f t="shared" si="41"/>
        <v>410</v>
      </c>
      <c r="N415" s="43" t="str">
        <f>IF(AND(E415='Povolené hodnoty'!$B$4,F415=2),G415+J415,"")</f>
        <v/>
      </c>
      <c r="O415" s="45" t="str">
        <f>IF(AND(E415='Povolené hodnoty'!$B$4,F415=1),G415+J415,"")</f>
        <v/>
      </c>
      <c r="P415" s="43" t="str">
        <f>IF(AND(E415='Povolené hodnoty'!$B$4,F415=10),H415+K415,"")</f>
        <v/>
      </c>
      <c r="Q415" s="45" t="str">
        <f>IF(AND(E415='Povolené hodnoty'!$B$4,F415=9),H415+K415,"")</f>
        <v/>
      </c>
      <c r="R415" s="43" t="str">
        <f>IF(AND(E415&lt;&gt;'Povolené hodnoty'!$B$4,F415=2),G415+J415,"")</f>
        <v/>
      </c>
      <c r="S415" s="44" t="str">
        <f>IF(AND(E415&lt;&gt;'Povolené hodnoty'!$B$4,F415=3),G415+J415,"")</f>
        <v/>
      </c>
      <c r="T415" s="44" t="str">
        <f>IF(AND(E415&lt;&gt;'Povolené hodnoty'!$B$4,F415=4),G415+J415,"")</f>
        <v/>
      </c>
      <c r="U415" s="44" t="str">
        <f>IF(AND(E415&lt;&gt;'Povolené hodnoty'!$B$4,F415="5a"),G415-H415+J415-K415,"")</f>
        <v/>
      </c>
      <c r="V415" s="44" t="str">
        <f>IF(AND(E415&lt;&gt;'Povolené hodnoty'!$B$4,F415="5b"),G415-H415+J415-K415,"")</f>
        <v/>
      </c>
      <c r="W415" s="44" t="str">
        <f>IF(AND(E415&lt;&gt;'Povolené hodnoty'!$B$4,F415=6),G415+J415,"")</f>
        <v/>
      </c>
      <c r="X415" s="45" t="str">
        <f>IF(AND(E415&lt;&gt;'Povolené hodnoty'!$B$4,F415=7),G415+J415,"")</f>
        <v/>
      </c>
      <c r="Y415" s="43" t="str">
        <f>IF(AND(E415&lt;&gt;'Povolené hodnoty'!$B$4,F415=10),H415+K415,"")</f>
        <v/>
      </c>
      <c r="Z415" s="44" t="str">
        <f>IF(AND(E415&lt;&gt;'Povolené hodnoty'!$B$4,F415=11),H415+K415,"")</f>
        <v/>
      </c>
      <c r="AA415" s="44" t="str">
        <f>IF(AND(E415&lt;&gt;'Povolené hodnoty'!$B$4,F415=12),H415+K415,"")</f>
        <v/>
      </c>
      <c r="AB415" s="45" t="str">
        <f>IF(AND(E415&lt;&gt;'Povolené hodnoty'!$B$4,F415=13),H415+K415,"")</f>
        <v/>
      </c>
      <c r="AD415" s="19" t="b">
        <f t="shared" si="42"/>
        <v>0</v>
      </c>
      <c r="AE415" s="19" t="b">
        <f t="shared" si="43"/>
        <v>0</v>
      </c>
      <c r="AF415" s="19" t="b">
        <f>AND(E415&lt;&gt;'Povolené hodnoty'!$B$6,OR(SUM(G415,J415)&lt;&gt;SUM(N415:O415,R415:X415),SUM(H415,K415)&lt;&gt;SUM(P415:Q415,Y415:AB415),COUNT(G415:H415,J415:K415)&lt;&gt;COUNT(N415:AB415)))</f>
        <v>0</v>
      </c>
      <c r="AG415" s="19" t="b">
        <f>AND(E415='Povolené hodnoty'!$B$6,$AG$5)</f>
        <v>0</v>
      </c>
    </row>
    <row r="416" spans="1:33" x14ac:dyDescent="0.2">
      <c r="A416" s="81">
        <f t="shared" si="44"/>
        <v>411</v>
      </c>
      <c r="B416" s="85"/>
      <c r="C416" s="86"/>
      <c r="D416" s="75"/>
      <c r="E416" s="76"/>
      <c r="F416" s="77"/>
      <c r="G416" s="78"/>
      <c r="H416" s="79"/>
      <c r="I416" s="45">
        <f t="shared" si="39"/>
        <v>3625</v>
      </c>
      <c r="J416" s="158"/>
      <c r="K416" s="159"/>
      <c r="L416" s="160">
        <f t="shared" si="40"/>
        <v>10884</v>
      </c>
      <c r="M416" s="46">
        <f t="shared" si="41"/>
        <v>411</v>
      </c>
      <c r="N416" s="43" t="str">
        <f>IF(AND(E416='Povolené hodnoty'!$B$4,F416=2),G416+J416,"")</f>
        <v/>
      </c>
      <c r="O416" s="45" t="str">
        <f>IF(AND(E416='Povolené hodnoty'!$B$4,F416=1),G416+J416,"")</f>
        <v/>
      </c>
      <c r="P416" s="43" t="str">
        <f>IF(AND(E416='Povolené hodnoty'!$B$4,F416=10),H416+K416,"")</f>
        <v/>
      </c>
      <c r="Q416" s="45" t="str">
        <f>IF(AND(E416='Povolené hodnoty'!$B$4,F416=9),H416+K416,"")</f>
        <v/>
      </c>
      <c r="R416" s="43" t="str">
        <f>IF(AND(E416&lt;&gt;'Povolené hodnoty'!$B$4,F416=2),G416+J416,"")</f>
        <v/>
      </c>
      <c r="S416" s="44" t="str">
        <f>IF(AND(E416&lt;&gt;'Povolené hodnoty'!$B$4,F416=3),G416+J416,"")</f>
        <v/>
      </c>
      <c r="T416" s="44" t="str">
        <f>IF(AND(E416&lt;&gt;'Povolené hodnoty'!$B$4,F416=4),G416+J416,"")</f>
        <v/>
      </c>
      <c r="U416" s="44" t="str">
        <f>IF(AND(E416&lt;&gt;'Povolené hodnoty'!$B$4,F416="5a"),G416-H416+J416-K416,"")</f>
        <v/>
      </c>
      <c r="V416" s="44" t="str">
        <f>IF(AND(E416&lt;&gt;'Povolené hodnoty'!$B$4,F416="5b"),G416-H416+J416-K416,"")</f>
        <v/>
      </c>
      <c r="W416" s="44" t="str">
        <f>IF(AND(E416&lt;&gt;'Povolené hodnoty'!$B$4,F416=6),G416+J416,"")</f>
        <v/>
      </c>
      <c r="X416" s="45" t="str">
        <f>IF(AND(E416&lt;&gt;'Povolené hodnoty'!$B$4,F416=7),G416+J416,"")</f>
        <v/>
      </c>
      <c r="Y416" s="43" t="str">
        <f>IF(AND(E416&lt;&gt;'Povolené hodnoty'!$B$4,F416=10),H416+K416,"")</f>
        <v/>
      </c>
      <c r="Z416" s="44" t="str">
        <f>IF(AND(E416&lt;&gt;'Povolené hodnoty'!$B$4,F416=11),H416+K416,"")</f>
        <v/>
      </c>
      <c r="AA416" s="44" t="str">
        <f>IF(AND(E416&lt;&gt;'Povolené hodnoty'!$B$4,F416=12),H416+K416,"")</f>
        <v/>
      </c>
      <c r="AB416" s="45" t="str">
        <f>IF(AND(E416&lt;&gt;'Povolené hodnoty'!$B$4,F416=13),H416+K416,"")</f>
        <v/>
      </c>
      <c r="AD416" s="19" t="b">
        <f t="shared" si="42"/>
        <v>0</v>
      </c>
      <c r="AE416" s="19" t="b">
        <f t="shared" si="43"/>
        <v>0</v>
      </c>
      <c r="AF416" s="19" t="b">
        <f>AND(E416&lt;&gt;'Povolené hodnoty'!$B$6,OR(SUM(G416,J416)&lt;&gt;SUM(N416:O416,R416:X416),SUM(H416,K416)&lt;&gt;SUM(P416:Q416,Y416:AB416),COUNT(G416:H416,J416:K416)&lt;&gt;COUNT(N416:AB416)))</f>
        <v>0</v>
      </c>
      <c r="AG416" s="19" t="b">
        <f>AND(E416='Povolené hodnoty'!$B$6,$AG$5)</f>
        <v>0</v>
      </c>
    </row>
    <row r="417" spans="1:33" x14ac:dyDescent="0.2">
      <c r="A417" s="81">
        <f t="shared" si="44"/>
        <v>412</v>
      </c>
      <c r="B417" s="85"/>
      <c r="C417" s="86"/>
      <c r="D417" s="75"/>
      <c r="E417" s="76"/>
      <c r="F417" s="77"/>
      <c r="G417" s="78"/>
      <c r="H417" s="79"/>
      <c r="I417" s="45">
        <f t="shared" si="39"/>
        <v>3625</v>
      </c>
      <c r="J417" s="158"/>
      <c r="K417" s="159"/>
      <c r="L417" s="160">
        <f t="shared" si="40"/>
        <v>10884</v>
      </c>
      <c r="M417" s="46">
        <f t="shared" si="41"/>
        <v>412</v>
      </c>
      <c r="N417" s="43" t="str">
        <f>IF(AND(E417='Povolené hodnoty'!$B$4,F417=2),G417+J417,"")</f>
        <v/>
      </c>
      <c r="O417" s="45" t="str">
        <f>IF(AND(E417='Povolené hodnoty'!$B$4,F417=1),G417+J417,"")</f>
        <v/>
      </c>
      <c r="P417" s="43" t="str">
        <f>IF(AND(E417='Povolené hodnoty'!$B$4,F417=10),H417+K417,"")</f>
        <v/>
      </c>
      <c r="Q417" s="45" t="str">
        <f>IF(AND(E417='Povolené hodnoty'!$B$4,F417=9),H417+K417,"")</f>
        <v/>
      </c>
      <c r="R417" s="43" t="str">
        <f>IF(AND(E417&lt;&gt;'Povolené hodnoty'!$B$4,F417=2),G417+J417,"")</f>
        <v/>
      </c>
      <c r="S417" s="44" t="str">
        <f>IF(AND(E417&lt;&gt;'Povolené hodnoty'!$B$4,F417=3),G417+J417,"")</f>
        <v/>
      </c>
      <c r="T417" s="44" t="str">
        <f>IF(AND(E417&lt;&gt;'Povolené hodnoty'!$B$4,F417=4),G417+J417,"")</f>
        <v/>
      </c>
      <c r="U417" s="44" t="str">
        <f>IF(AND(E417&lt;&gt;'Povolené hodnoty'!$B$4,F417="5a"),G417-H417+J417-K417,"")</f>
        <v/>
      </c>
      <c r="V417" s="44" t="str">
        <f>IF(AND(E417&lt;&gt;'Povolené hodnoty'!$B$4,F417="5b"),G417-H417+J417-K417,"")</f>
        <v/>
      </c>
      <c r="W417" s="44" t="str">
        <f>IF(AND(E417&lt;&gt;'Povolené hodnoty'!$B$4,F417=6),G417+J417,"")</f>
        <v/>
      </c>
      <c r="X417" s="45" t="str">
        <f>IF(AND(E417&lt;&gt;'Povolené hodnoty'!$B$4,F417=7),G417+J417,"")</f>
        <v/>
      </c>
      <c r="Y417" s="43" t="str">
        <f>IF(AND(E417&lt;&gt;'Povolené hodnoty'!$B$4,F417=10),H417+K417,"")</f>
        <v/>
      </c>
      <c r="Z417" s="44" t="str">
        <f>IF(AND(E417&lt;&gt;'Povolené hodnoty'!$B$4,F417=11),H417+K417,"")</f>
        <v/>
      </c>
      <c r="AA417" s="44" t="str">
        <f>IF(AND(E417&lt;&gt;'Povolené hodnoty'!$B$4,F417=12),H417+K417,"")</f>
        <v/>
      </c>
      <c r="AB417" s="45" t="str">
        <f>IF(AND(E417&lt;&gt;'Povolené hodnoty'!$B$4,F417=13),H417+K417,"")</f>
        <v/>
      </c>
      <c r="AD417" s="19" t="b">
        <f t="shared" si="42"/>
        <v>0</v>
      </c>
      <c r="AE417" s="19" t="b">
        <f t="shared" si="43"/>
        <v>0</v>
      </c>
      <c r="AF417" s="19" t="b">
        <f>AND(E417&lt;&gt;'Povolené hodnoty'!$B$6,OR(SUM(G417,J417)&lt;&gt;SUM(N417:O417,R417:X417),SUM(H417,K417)&lt;&gt;SUM(P417:Q417,Y417:AB417),COUNT(G417:H417,J417:K417)&lt;&gt;COUNT(N417:AB417)))</f>
        <v>0</v>
      </c>
      <c r="AG417" s="19" t="b">
        <f>AND(E417='Povolené hodnoty'!$B$6,$AG$5)</f>
        <v>0</v>
      </c>
    </row>
    <row r="418" spans="1:33" x14ac:dyDescent="0.2">
      <c r="A418" s="81">
        <f t="shared" si="44"/>
        <v>413</v>
      </c>
      <c r="B418" s="85"/>
      <c r="C418" s="86"/>
      <c r="D418" s="75"/>
      <c r="E418" s="76"/>
      <c r="F418" s="77"/>
      <c r="G418" s="78"/>
      <c r="H418" s="79"/>
      <c r="I418" s="45">
        <f t="shared" si="39"/>
        <v>3625</v>
      </c>
      <c r="J418" s="158"/>
      <c r="K418" s="159"/>
      <c r="L418" s="160">
        <f t="shared" si="40"/>
        <v>10884</v>
      </c>
      <c r="M418" s="46">
        <f t="shared" si="41"/>
        <v>413</v>
      </c>
      <c r="N418" s="43" t="str">
        <f>IF(AND(E418='Povolené hodnoty'!$B$4,F418=2),G418+J418,"")</f>
        <v/>
      </c>
      <c r="O418" s="45" t="str">
        <f>IF(AND(E418='Povolené hodnoty'!$B$4,F418=1),G418+J418,"")</f>
        <v/>
      </c>
      <c r="P418" s="43" t="str">
        <f>IF(AND(E418='Povolené hodnoty'!$B$4,F418=10),H418+K418,"")</f>
        <v/>
      </c>
      <c r="Q418" s="45" t="str">
        <f>IF(AND(E418='Povolené hodnoty'!$B$4,F418=9),H418+K418,"")</f>
        <v/>
      </c>
      <c r="R418" s="43" t="str">
        <f>IF(AND(E418&lt;&gt;'Povolené hodnoty'!$B$4,F418=2),G418+J418,"")</f>
        <v/>
      </c>
      <c r="S418" s="44" t="str">
        <f>IF(AND(E418&lt;&gt;'Povolené hodnoty'!$B$4,F418=3),G418+J418,"")</f>
        <v/>
      </c>
      <c r="T418" s="44" t="str">
        <f>IF(AND(E418&lt;&gt;'Povolené hodnoty'!$B$4,F418=4),G418+J418,"")</f>
        <v/>
      </c>
      <c r="U418" s="44" t="str">
        <f>IF(AND(E418&lt;&gt;'Povolené hodnoty'!$B$4,F418="5a"),G418-H418+J418-K418,"")</f>
        <v/>
      </c>
      <c r="V418" s="44" t="str">
        <f>IF(AND(E418&lt;&gt;'Povolené hodnoty'!$B$4,F418="5b"),G418-H418+J418-K418,"")</f>
        <v/>
      </c>
      <c r="W418" s="44" t="str">
        <f>IF(AND(E418&lt;&gt;'Povolené hodnoty'!$B$4,F418=6),G418+J418,"")</f>
        <v/>
      </c>
      <c r="X418" s="45" t="str">
        <f>IF(AND(E418&lt;&gt;'Povolené hodnoty'!$B$4,F418=7),G418+J418,"")</f>
        <v/>
      </c>
      <c r="Y418" s="43" t="str">
        <f>IF(AND(E418&lt;&gt;'Povolené hodnoty'!$B$4,F418=10),H418+K418,"")</f>
        <v/>
      </c>
      <c r="Z418" s="44" t="str">
        <f>IF(AND(E418&lt;&gt;'Povolené hodnoty'!$B$4,F418=11),H418+K418,"")</f>
        <v/>
      </c>
      <c r="AA418" s="44" t="str">
        <f>IF(AND(E418&lt;&gt;'Povolené hodnoty'!$B$4,F418=12),H418+K418,"")</f>
        <v/>
      </c>
      <c r="AB418" s="45" t="str">
        <f>IF(AND(E418&lt;&gt;'Povolené hodnoty'!$B$4,F418=13),H418+K418,"")</f>
        <v/>
      </c>
      <c r="AD418" s="19" t="b">
        <f t="shared" si="42"/>
        <v>0</v>
      </c>
      <c r="AE418" s="19" t="b">
        <f t="shared" si="43"/>
        <v>0</v>
      </c>
      <c r="AF418" s="19" t="b">
        <f>AND(E418&lt;&gt;'Povolené hodnoty'!$B$6,OR(SUM(G418,J418)&lt;&gt;SUM(N418:O418,R418:X418),SUM(H418,K418)&lt;&gt;SUM(P418:Q418,Y418:AB418),COUNT(G418:H418,J418:K418)&lt;&gt;COUNT(N418:AB418)))</f>
        <v>0</v>
      </c>
      <c r="AG418" s="19" t="b">
        <f>AND(E418='Povolené hodnoty'!$B$6,$AG$5)</f>
        <v>0</v>
      </c>
    </row>
    <row r="419" spans="1:33" x14ac:dyDescent="0.2">
      <c r="A419" s="81">
        <f t="shared" si="44"/>
        <v>414</v>
      </c>
      <c r="B419" s="85"/>
      <c r="C419" s="86"/>
      <c r="D419" s="75"/>
      <c r="E419" s="76"/>
      <c r="F419" s="77"/>
      <c r="G419" s="78"/>
      <c r="H419" s="79"/>
      <c r="I419" s="45">
        <f t="shared" si="39"/>
        <v>3625</v>
      </c>
      <c r="J419" s="158"/>
      <c r="K419" s="159"/>
      <c r="L419" s="160">
        <f t="shared" si="40"/>
        <v>10884</v>
      </c>
      <c r="M419" s="46">
        <f t="shared" si="41"/>
        <v>414</v>
      </c>
      <c r="N419" s="43" t="str">
        <f>IF(AND(E419='Povolené hodnoty'!$B$4,F419=2),G419+J419,"")</f>
        <v/>
      </c>
      <c r="O419" s="45" t="str">
        <f>IF(AND(E419='Povolené hodnoty'!$B$4,F419=1),G419+J419,"")</f>
        <v/>
      </c>
      <c r="P419" s="43" t="str">
        <f>IF(AND(E419='Povolené hodnoty'!$B$4,F419=10),H419+K419,"")</f>
        <v/>
      </c>
      <c r="Q419" s="45" t="str">
        <f>IF(AND(E419='Povolené hodnoty'!$B$4,F419=9),H419+K419,"")</f>
        <v/>
      </c>
      <c r="R419" s="43" t="str">
        <f>IF(AND(E419&lt;&gt;'Povolené hodnoty'!$B$4,F419=2),G419+J419,"")</f>
        <v/>
      </c>
      <c r="S419" s="44" t="str">
        <f>IF(AND(E419&lt;&gt;'Povolené hodnoty'!$B$4,F419=3),G419+J419,"")</f>
        <v/>
      </c>
      <c r="T419" s="44" t="str">
        <f>IF(AND(E419&lt;&gt;'Povolené hodnoty'!$B$4,F419=4),G419+J419,"")</f>
        <v/>
      </c>
      <c r="U419" s="44" t="str">
        <f>IF(AND(E419&lt;&gt;'Povolené hodnoty'!$B$4,F419="5a"),G419-H419+J419-K419,"")</f>
        <v/>
      </c>
      <c r="V419" s="44" t="str">
        <f>IF(AND(E419&lt;&gt;'Povolené hodnoty'!$B$4,F419="5b"),G419-H419+J419-K419,"")</f>
        <v/>
      </c>
      <c r="W419" s="44" t="str">
        <f>IF(AND(E419&lt;&gt;'Povolené hodnoty'!$B$4,F419=6),G419+J419,"")</f>
        <v/>
      </c>
      <c r="X419" s="45" t="str">
        <f>IF(AND(E419&lt;&gt;'Povolené hodnoty'!$B$4,F419=7),G419+J419,"")</f>
        <v/>
      </c>
      <c r="Y419" s="43" t="str">
        <f>IF(AND(E419&lt;&gt;'Povolené hodnoty'!$B$4,F419=10),H419+K419,"")</f>
        <v/>
      </c>
      <c r="Z419" s="44" t="str">
        <f>IF(AND(E419&lt;&gt;'Povolené hodnoty'!$B$4,F419=11),H419+K419,"")</f>
        <v/>
      </c>
      <c r="AA419" s="44" t="str">
        <f>IF(AND(E419&lt;&gt;'Povolené hodnoty'!$B$4,F419=12),H419+K419,"")</f>
        <v/>
      </c>
      <c r="AB419" s="45" t="str">
        <f>IF(AND(E419&lt;&gt;'Povolené hodnoty'!$B$4,F419=13),H419+K419,"")</f>
        <v/>
      </c>
      <c r="AD419" s="19" t="b">
        <f t="shared" si="42"/>
        <v>0</v>
      </c>
      <c r="AE419" s="19" t="b">
        <f t="shared" si="43"/>
        <v>0</v>
      </c>
      <c r="AF419" s="19" t="b">
        <f>AND(E419&lt;&gt;'Povolené hodnoty'!$B$6,OR(SUM(G419,J419)&lt;&gt;SUM(N419:O419,R419:X419),SUM(H419,K419)&lt;&gt;SUM(P419:Q419,Y419:AB419),COUNT(G419:H419,J419:K419)&lt;&gt;COUNT(N419:AB419)))</f>
        <v>0</v>
      </c>
      <c r="AG419" s="19" t="b">
        <f>AND(E419='Povolené hodnoty'!$B$6,$AG$5)</f>
        <v>0</v>
      </c>
    </row>
    <row r="420" spans="1:33" x14ac:dyDescent="0.2">
      <c r="A420" s="81">
        <f t="shared" si="44"/>
        <v>415</v>
      </c>
      <c r="B420" s="85"/>
      <c r="C420" s="86"/>
      <c r="D420" s="75"/>
      <c r="E420" s="76"/>
      <c r="F420" s="77"/>
      <c r="G420" s="78"/>
      <c r="H420" s="79"/>
      <c r="I420" s="45">
        <f t="shared" si="39"/>
        <v>3625</v>
      </c>
      <c r="J420" s="158"/>
      <c r="K420" s="159"/>
      <c r="L420" s="160">
        <f t="shared" si="40"/>
        <v>10884</v>
      </c>
      <c r="M420" s="46">
        <f t="shared" si="41"/>
        <v>415</v>
      </c>
      <c r="N420" s="43" t="str">
        <f>IF(AND(E420='Povolené hodnoty'!$B$4,F420=2),G420+J420,"")</f>
        <v/>
      </c>
      <c r="O420" s="45" t="str">
        <f>IF(AND(E420='Povolené hodnoty'!$B$4,F420=1),G420+J420,"")</f>
        <v/>
      </c>
      <c r="P420" s="43" t="str">
        <f>IF(AND(E420='Povolené hodnoty'!$B$4,F420=10),H420+K420,"")</f>
        <v/>
      </c>
      <c r="Q420" s="45" t="str">
        <f>IF(AND(E420='Povolené hodnoty'!$B$4,F420=9),H420+K420,"")</f>
        <v/>
      </c>
      <c r="R420" s="43" t="str">
        <f>IF(AND(E420&lt;&gt;'Povolené hodnoty'!$B$4,F420=2),G420+J420,"")</f>
        <v/>
      </c>
      <c r="S420" s="44" t="str">
        <f>IF(AND(E420&lt;&gt;'Povolené hodnoty'!$B$4,F420=3),G420+J420,"")</f>
        <v/>
      </c>
      <c r="T420" s="44" t="str">
        <f>IF(AND(E420&lt;&gt;'Povolené hodnoty'!$B$4,F420=4),G420+J420,"")</f>
        <v/>
      </c>
      <c r="U420" s="44" t="str">
        <f>IF(AND(E420&lt;&gt;'Povolené hodnoty'!$B$4,F420="5a"),G420-H420+J420-K420,"")</f>
        <v/>
      </c>
      <c r="V420" s="44" t="str">
        <f>IF(AND(E420&lt;&gt;'Povolené hodnoty'!$B$4,F420="5b"),G420-H420+J420-K420,"")</f>
        <v/>
      </c>
      <c r="W420" s="44" t="str">
        <f>IF(AND(E420&lt;&gt;'Povolené hodnoty'!$B$4,F420=6),G420+J420,"")</f>
        <v/>
      </c>
      <c r="X420" s="45" t="str">
        <f>IF(AND(E420&lt;&gt;'Povolené hodnoty'!$B$4,F420=7),G420+J420,"")</f>
        <v/>
      </c>
      <c r="Y420" s="43" t="str">
        <f>IF(AND(E420&lt;&gt;'Povolené hodnoty'!$B$4,F420=10),H420+K420,"")</f>
        <v/>
      </c>
      <c r="Z420" s="44" t="str">
        <f>IF(AND(E420&lt;&gt;'Povolené hodnoty'!$B$4,F420=11),H420+K420,"")</f>
        <v/>
      </c>
      <c r="AA420" s="44" t="str">
        <f>IF(AND(E420&lt;&gt;'Povolené hodnoty'!$B$4,F420=12),H420+K420,"")</f>
        <v/>
      </c>
      <c r="AB420" s="45" t="str">
        <f>IF(AND(E420&lt;&gt;'Povolené hodnoty'!$B$4,F420=13),H420+K420,"")</f>
        <v/>
      </c>
      <c r="AD420" s="19" t="b">
        <f t="shared" si="42"/>
        <v>0</v>
      </c>
      <c r="AE420" s="19" t="b">
        <f t="shared" si="43"/>
        <v>0</v>
      </c>
      <c r="AF420" s="19" t="b">
        <f>AND(E420&lt;&gt;'Povolené hodnoty'!$B$6,OR(SUM(G420,J420)&lt;&gt;SUM(N420:O420,R420:X420),SUM(H420,K420)&lt;&gt;SUM(P420:Q420,Y420:AB420),COUNT(G420:H420,J420:K420)&lt;&gt;COUNT(N420:AB420)))</f>
        <v>0</v>
      </c>
      <c r="AG420" s="19" t="b">
        <f>AND(E420='Povolené hodnoty'!$B$6,$AG$5)</f>
        <v>0</v>
      </c>
    </row>
    <row r="421" spans="1:33" x14ac:dyDescent="0.2">
      <c r="A421" s="81">
        <f t="shared" si="44"/>
        <v>416</v>
      </c>
      <c r="B421" s="85"/>
      <c r="C421" s="86"/>
      <c r="D421" s="75"/>
      <c r="E421" s="76"/>
      <c r="F421" s="77"/>
      <c r="G421" s="78"/>
      <c r="H421" s="79"/>
      <c r="I421" s="45">
        <f t="shared" si="39"/>
        <v>3625</v>
      </c>
      <c r="J421" s="158"/>
      <c r="K421" s="159"/>
      <c r="L421" s="160">
        <f t="shared" si="40"/>
        <v>10884</v>
      </c>
      <c r="M421" s="46">
        <f t="shared" si="41"/>
        <v>416</v>
      </c>
      <c r="N421" s="43" t="str">
        <f>IF(AND(E421='Povolené hodnoty'!$B$4,F421=2),G421+J421,"")</f>
        <v/>
      </c>
      <c r="O421" s="45" t="str">
        <f>IF(AND(E421='Povolené hodnoty'!$B$4,F421=1),G421+J421,"")</f>
        <v/>
      </c>
      <c r="P421" s="43" t="str">
        <f>IF(AND(E421='Povolené hodnoty'!$B$4,F421=10),H421+K421,"")</f>
        <v/>
      </c>
      <c r="Q421" s="45" t="str">
        <f>IF(AND(E421='Povolené hodnoty'!$B$4,F421=9),H421+K421,"")</f>
        <v/>
      </c>
      <c r="R421" s="43" t="str">
        <f>IF(AND(E421&lt;&gt;'Povolené hodnoty'!$B$4,F421=2),G421+J421,"")</f>
        <v/>
      </c>
      <c r="S421" s="44" t="str">
        <f>IF(AND(E421&lt;&gt;'Povolené hodnoty'!$B$4,F421=3),G421+J421,"")</f>
        <v/>
      </c>
      <c r="T421" s="44" t="str">
        <f>IF(AND(E421&lt;&gt;'Povolené hodnoty'!$B$4,F421=4),G421+J421,"")</f>
        <v/>
      </c>
      <c r="U421" s="44" t="str">
        <f>IF(AND(E421&lt;&gt;'Povolené hodnoty'!$B$4,F421="5a"),G421-H421+J421-K421,"")</f>
        <v/>
      </c>
      <c r="V421" s="44" t="str">
        <f>IF(AND(E421&lt;&gt;'Povolené hodnoty'!$B$4,F421="5b"),G421-H421+J421-K421,"")</f>
        <v/>
      </c>
      <c r="W421" s="44" t="str">
        <f>IF(AND(E421&lt;&gt;'Povolené hodnoty'!$B$4,F421=6),G421+J421,"")</f>
        <v/>
      </c>
      <c r="X421" s="45" t="str">
        <f>IF(AND(E421&lt;&gt;'Povolené hodnoty'!$B$4,F421=7),G421+J421,"")</f>
        <v/>
      </c>
      <c r="Y421" s="43" t="str">
        <f>IF(AND(E421&lt;&gt;'Povolené hodnoty'!$B$4,F421=10),H421+K421,"")</f>
        <v/>
      </c>
      <c r="Z421" s="44" t="str">
        <f>IF(AND(E421&lt;&gt;'Povolené hodnoty'!$B$4,F421=11),H421+K421,"")</f>
        <v/>
      </c>
      <c r="AA421" s="44" t="str">
        <f>IF(AND(E421&lt;&gt;'Povolené hodnoty'!$B$4,F421=12),H421+K421,"")</f>
        <v/>
      </c>
      <c r="AB421" s="45" t="str">
        <f>IF(AND(E421&lt;&gt;'Povolené hodnoty'!$B$4,F421=13),H421+K421,"")</f>
        <v/>
      </c>
      <c r="AD421" s="19" t="b">
        <f t="shared" si="42"/>
        <v>0</v>
      </c>
      <c r="AE421" s="19" t="b">
        <f t="shared" si="43"/>
        <v>0</v>
      </c>
      <c r="AF421" s="19" t="b">
        <f>AND(E421&lt;&gt;'Povolené hodnoty'!$B$6,OR(SUM(G421,J421)&lt;&gt;SUM(N421:O421,R421:X421),SUM(H421,K421)&lt;&gt;SUM(P421:Q421,Y421:AB421),COUNT(G421:H421,J421:K421)&lt;&gt;COUNT(N421:AB421)))</f>
        <v>0</v>
      </c>
      <c r="AG421" s="19" t="b">
        <f>AND(E421='Povolené hodnoty'!$B$6,$AG$5)</f>
        <v>0</v>
      </c>
    </row>
    <row r="422" spans="1:33" x14ac:dyDescent="0.2">
      <c r="A422" s="81">
        <f t="shared" si="44"/>
        <v>417</v>
      </c>
      <c r="B422" s="85"/>
      <c r="C422" s="86"/>
      <c r="D422" s="75"/>
      <c r="E422" s="76"/>
      <c r="F422" s="77"/>
      <c r="G422" s="78"/>
      <c r="H422" s="79"/>
      <c r="I422" s="45">
        <f t="shared" si="39"/>
        <v>3625</v>
      </c>
      <c r="J422" s="158"/>
      <c r="K422" s="159"/>
      <c r="L422" s="160">
        <f t="shared" si="40"/>
        <v>10884</v>
      </c>
      <c r="M422" s="46">
        <f t="shared" si="41"/>
        <v>417</v>
      </c>
      <c r="N422" s="43" t="str">
        <f>IF(AND(E422='Povolené hodnoty'!$B$4,F422=2),G422+J422,"")</f>
        <v/>
      </c>
      <c r="O422" s="45" t="str">
        <f>IF(AND(E422='Povolené hodnoty'!$B$4,F422=1),G422+J422,"")</f>
        <v/>
      </c>
      <c r="P422" s="43" t="str">
        <f>IF(AND(E422='Povolené hodnoty'!$B$4,F422=10),H422+K422,"")</f>
        <v/>
      </c>
      <c r="Q422" s="45" t="str">
        <f>IF(AND(E422='Povolené hodnoty'!$B$4,F422=9),H422+K422,"")</f>
        <v/>
      </c>
      <c r="R422" s="43" t="str">
        <f>IF(AND(E422&lt;&gt;'Povolené hodnoty'!$B$4,F422=2),G422+J422,"")</f>
        <v/>
      </c>
      <c r="S422" s="44" t="str">
        <f>IF(AND(E422&lt;&gt;'Povolené hodnoty'!$B$4,F422=3),G422+J422,"")</f>
        <v/>
      </c>
      <c r="T422" s="44" t="str">
        <f>IF(AND(E422&lt;&gt;'Povolené hodnoty'!$B$4,F422=4),G422+J422,"")</f>
        <v/>
      </c>
      <c r="U422" s="44" t="str">
        <f>IF(AND(E422&lt;&gt;'Povolené hodnoty'!$B$4,F422="5a"),G422-H422+J422-K422,"")</f>
        <v/>
      </c>
      <c r="V422" s="44" t="str">
        <f>IF(AND(E422&lt;&gt;'Povolené hodnoty'!$B$4,F422="5b"),G422-H422+J422-K422,"")</f>
        <v/>
      </c>
      <c r="W422" s="44" t="str">
        <f>IF(AND(E422&lt;&gt;'Povolené hodnoty'!$B$4,F422=6),G422+J422,"")</f>
        <v/>
      </c>
      <c r="X422" s="45" t="str">
        <f>IF(AND(E422&lt;&gt;'Povolené hodnoty'!$B$4,F422=7),G422+J422,"")</f>
        <v/>
      </c>
      <c r="Y422" s="43" t="str">
        <f>IF(AND(E422&lt;&gt;'Povolené hodnoty'!$B$4,F422=10),H422+K422,"")</f>
        <v/>
      </c>
      <c r="Z422" s="44" t="str">
        <f>IF(AND(E422&lt;&gt;'Povolené hodnoty'!$B$4,F422=11),H422+K422,"")</f>
        <v/>
      </c>
      <c r="AA422" s="44" t="str">
        <f>IF(AND(E422&lt;&gt;'Povolené hodnoty'!$B$4,F422=12),H422+K422,"")</f>
        <v/>
      </c>
      <c r="AB422" s="45" t="str">
        <f>IF(AND(E422&lt;&gt;'Povolené hodnoty'!$B$4,F422=13),H422+K422,"")</f>
        <v/>
      </c>
      <c r="AD422" s="19" t="b">
        <f t="shared" si="42"/>
        <v>0</v>
      </c>
      <c r="AE422" s="19" t="b">
        <f t="shared" si="43"/>
        <v>0</v>
      </c>
      <c r="AF422" s="19" t="b">
        <f>AND(E422&lt;&gt;'Povolené hodnoty'!$B$6,OR(SUM(G422,J422)&lt;&gt;SUM(N422:O422,R422:X422),SUM(H422,K422)&lt;&gt;SUM(P422:Q422,Y422:AB422),COUNT(G422:H422,J422:K422)&lt;&gt;COUNT(N422:AB422)))</f>
        <v>0</v>
      </c>
      <c r="AG422" s="19" t="b">
        <f>AND(E422='Povolené hodnoty'!$B$6,$AG$5)</f>
        <v>0</v>
      </c>
    </row>
    <row r="423" spans="1:33" x14ac:dyDescent="0.2">
      <c r="A423" s="81">
        <f t="shared" si="44"/>
        <v>418</v>
      </c>
      <c r="B423" s="85"/>
      <c r="C423" s="86"/>
      <c r="D423" s="75"/>
      <c r="E423" s="76"/>
      <c r="F423" s="77"/>
      <c r="G423" s="78"/>
      <c r="H423" s="79"/>
      <c r="I423" s="45">
        <f t="shared" si="39"/>
        <v>3625</v>
      </c>
      <c r="J423" s="158"/>
      <c r="K423" s="159"/>
      <c r="L423" s="160">
        <f t="shared" si="40"/>
        <v>10884</v>
      </c>
      <c r="M423" s="46">
        <f t="shared" si="41"/>
        <v>418</v>
      </c>
      <c r="N423" s="43" t="str">
        <f>IF(AND(E423='Povolené hodnoty'!$B$4,F423=2),G423+J423,"")</f>
        <v/>
      </c>
      <c r="O423" s="45" t="str">
        <f>IF(AND(E423='Povolené hodnoty'!$B$4,F423=1),G423+J423,"")</f>
        <v/>
      </c>
      <c r="P423" s="43" t="str">
        <f>IF(AND(E423='Povolené hodnoty'!$B$4,F423=10),H423+K423,"")</f>
        <v/>
      </c>
      <c r="Q423" s="45" t="str">
        <f>IF(AND(E423='Povolené hodnoty'!$B$4,F423=9),H423+K423,"")</f>
        <v/>
      </c>
      <c r="R423" s="43" t="str">
        <f>IF(AND(E423&lt;&gt;'Povolené hodnoty'!$B$4,F423=2),G423+J423,"")</f>
        <v/>
      </c>
      <c r="S423" s="44" t="str">
        <f>IF(AND(E423&lt;&gt;'Povolené hodnoty'!$B$4,F423=3),G423+J423,"")</f>
        <v/>
      </c>
      <c r="T423" s="44" t="str">
        <f>IF(AND(E423&lt;&gt;'Povolené hodnoty'!$B$4,F423=4),G423+J423,"")</f>
        <v/>
      </c>
      <c r="U423" s="44" t="str">
        <f>IF(AND(E423&lt;&gt;'Povolené hodnoty'!$B$4,F423="5a"),G423-H423+J423-K423,"")</f>
        <v/>
      </c>
      <c r="V423" s="44" t="str">
        <f>IF(AND(E423&lt;&gt;'Povolené hodnoty'!$B$4,F423="5b"),G423-H423+J423-K423,"")</f>
        <v/>
      </c>
      <c r="W423" s="44" t="str">
        <f>IF(AND(E423&lt;&gt;'Povolené hodnoty'!$B$4,F423=6),G423+J423,"")</f>
        <v/>
      </c>
      <c r="X423" s="45" t="str">
        <f>IF(AND(E423&lt;&gt;'Povolené hodnoty'!$B$4,F423=7),G423+J423,"")</f>
        <v/>
      </c>
      <c r="Y423" s="43" t="str">
        <f>IF(AND(E423&lt;&gt;'Povolené hodnoty'!$B$4,F423=10),H423+K423,"")</f>
        <v/>
      </c>
      <c r="Z423" s="44" t="str">
        <f>IF(AND(E423&lt;&gt;'Povolené hodnoty'!$B$4,F423=11),H423+K423,"")</f>
        <v/>
      </c>
      <c r="AA423" s="44" t="str">
        <f>IF(AND(E423&lt;&gt;'Povolené hodnoty'!$B$4,F423=12),H423+K423,"")</f>
        <v/>
      </c>
      <c r="AB423" s="45" t="str">
        <f>IF(AND(E423&lt;&gt;'Povolené hodnoty'!$B$4,F423=13),H423+K423,"")</f>
        <v/>
      </c>
      <c r="AD423" s="19" t="b">
        <f t="shared" si="42"/>
        <v>0</v>
      </c>
      <c r="AE423" s="19" t="b">
        <f t="shared" si="43"/>
        <v>0</v>
      </c>
      <c r="AF423" s="19" t="b">
        <f>AND(E423&lt;&gt;'Povolené hodnoty'!$B$6,OR(SUM(G423,J423)&lt;&gt;SUM(N423:O423,R423:X423),SUM(H423,K423)&lt;&gt;SUM(P423:Q423,Y423:AB423),COUNT(G423:H423,J423:K423)&lt;&gt;COUNT(N423:AB423)))</f>
        <v>0</v>
      </c>
      <c r="AG423" s="19" t="b">
        <f>AND(E423='Povolené hodnoty'!$B$6,$AG$5)</f>
        <v>0</v>
      </c>
    </row>
    <row r="424" spans="1:33" x14ac:dyDescent="0.2">
      <c r="A424" s="81">
        <f t="shared" si="44"/>
        <v>419</v>
      </c>
      <c r="B424" s="85"/>
      <c r="C424" s="86"/>
      <c r="D424" s="75"/>
      <c r="E424" s="76"/>
      <c r="F424" s="77"/>
      <c r="G424" s="78"/>
      <c r="H424" s="79"/>
      <c r="I424" s="45">
        <f t="shared" si="39"/>
        <v>3625</v>
      </c>
      <c r="J424" s="158"/>
      <c r="K424" s="159"/>
      <c r="L424" s="160">
        <f t="shared" si="40"/>
        <v>10884</v>
      </c>
      <c r="M424" s="46">
        <f t="shared" si="41"/>
        <v>419</v>
      </c>
      <c r="N424" s="43" t="str">
        <f>IF(AND(E424='Povolené hodnoty'!$B$4,F424=2),G424+J424,"")</f>
        <v/>
      </c>
      <c r="O424" s="45" t="str">
        <f>IF(AND(E424='Povolené hodnoty'!$B$4,F424=1),G424+J424,"")</f>
        <v/>
      </c>
      <c r="P424" s="43" t="str">
        <f>IF(AND(E424='Povolené hodnoty'!$B$4,F424=10),H424+K424,"")</f>
        <v/>
      </c>
      <c r="Q424" s="45" t="str">
        <f>IF(AND(E424='Povolené hodnoty'!$B$4,F424=9),H424+K424,"")</f>
        <v/>
      </c>
      <c r="R424" s="43" t="str">
        <f>IF(AND(E424&lt;&gt;'Povolené hodnoty'!$B$4,F424=2),G424+J424,"")</f>
        <v/>
      </c>
      <c r="S424" s="44" t="str">
        <f>IF(AND(E424&lt;&gt;'Povolené hodnoty'!$B$4,F424=3),G424+J424,"")</f>
        <v/>
      </c>
      <c r="T424" s="44" t="str">
        <f>IF(AND(E424&lt;&gt;'Povolené hodnoty'!$B$4,F424=4),G424+J424,"")</f>
        <v/>
      </c>
      <c r="U424" s="44" t="str">
        <f>IF(AND(E424&lt;&gt;'Povolené hodnoty'!$B$4,F424="5a"),G424-H424+J424-K424,"")</f>
        <v/>
      </c>
      <c r="V424" s="44" t="str">
        <f>IF(AND(E424&lt;&gt;'Povolené hodnoty'!$B$4,F424="5b"),G424-H424+J424-K424,"")</f>
        <v/>
      </c>
      <c r="W424" s="44" t="str">
        <f>IF(AND(E424&lt;&gt;'Povolené hodnoty'!$B$4,F424=6),G424+J424,"")</f>
        <v/>
      </c>
      <c r="X424" s="45" t="str">
        <f>IF(AND(E424&lt;&gt;'Povolené hodnoty'!$B$4,F424=7),G424+J424,"")</f>
        <v/>
      </c>
      <c r="Y424" s="43" t="str">
        <f>IF(AND(E424&lt;&gt;'Povolené hodnoty'!$B$4,F424=10),H424+K424,"")</f>
        <v/>
      </c>
      <c r="Z424" s="44" t="str">
        <f>IF(AND(E424&lt;&gt;'Povolené hodnoty'!$B$4,F424=11),H424+K424,"")</f>
        <v/>
      </c>
      <c r="AA424" s="44" t="str">
        <f>IF(AND(E424&lt;&gt;'Povolené hodnoty'!$B$4,F424=12),H424+K424,"")</f>
        <v/>
      </c>
      <c r="AB424" s="45" t="str">
        <f>IF(AND(E424&lt;&gt;'Povolené hodnoty'!$B$4,F424=13),H424+K424,"")</f>
        <v/>
      </c>
      <c r="AD424" s="19" t="b">
        <f t="shared" si="42"/>
        <v>0</v>
      </c>
      <c r="AE424" s="19" t="b">
        <f t="shared" si="43"/>
        <v>0</v>
      </c>
      <c r="AF424" s="19" t="b">
        <f>AND(E424&lt;&gt;'Povolené hodnoty'!$B$6,OR(SUM(G424,J424)&lt;&gt;SUM(N424:O424,R424:X424),SUM(H424,K424)&lt;&gt;SUM(P424:Q424,Y424:AB424),COUNT(G424:H424,J424:K424)&lt;&gt;COUNT(N424:AB424)))</f>
        <v>0</v>
      </c>
      <c r="AG424" s="19" t="b">
        <f>AND(E424='Povolené hodnoty'!$B$6,$AG$5)</f>
        <v>0</v>
      </c>
    </row>
    <row r="425" spans="1:33" x14ac:dyDescent="0.2">
      <c r="A425" s="81">
        <f t="shared" si="44"/>
        <v>420</v>
      </c>
      <c r="B425" s="85"/>
      <c r="C425" s="86"/>
      <c r="D425" s="75"/>
      <c r="E425" s="76"/>
      <c r="F425" s="77"/>
      <c r="G425" s="78"/>
      <c r="H425" s="79"/>
      <c r="I425" s="45">
        <f t="shared" si="39"/>
        <v>3625</v>
      </c>
      <c r="J425" s="158"/>
      <c r="K425" s="159"/>
      <c r="L425" s="160">
        <f t="shared" si="40"/>
        <v>10884</v>
      </c>
      <c r="M425" s="46">
        <f t="shared" si="41"/>
        <v>420</v>
      </c>
      <c r="N425" s="43" t="str">
        <f>IF(AND(E425='Povolené hodnoty'!$B$4,F425=2),G425+J425,"")</f>
        <v/>
      </c>
      <c r="O425" s="45" t="str">
        <f>IF(AND(E425='Povolené hodnoty'!$B$4,F425=1),G425+J425,"")</f>
        <v/>
      </c>
      <c r="P425" s="43" t="str">
        <f>IF(AND(E425='Povolené hodnoty'!$B$4,F425=10),H425+K425,"")</f>
        <v/>
      </c>
      <c r="Q425" s="45" t="str">
        <f>IF(AND(E425='Povolené hodnoty'!$B$4,F425=9),H425+K425,"")</f>
        <v/>
      </c>
      <c r="R425" s="43" t="str">
        <f>IF(AND(E425&lt;&gt;'Povolené hodnoty'!$B$4,F425=2),G425+J425,"")</f>
        <v/>
      </c>
      <c r="S425" s="44" t="str">
        <f>IF(AND(E425&lt;&gt;'Povolené hodnoty'!$B$4,F425=3),G425+J425,"")</f>
        <v/>
      </c>
      <c r="T425" s="44" t="str">
        <f>IF(AND(E425&lt;&gt;'Povolené hodnoty'!$B$4,F425=4),G425+J425,"")</f>
        <v/>
      </c>
      <c r="U425" s="44" t="str">
        <f>IF(AND(E425&lt;&gt;'Povolené hodnoty'!$B$4,F425="5a"),G425-H425+J425-K425,"")</f>
        <v/>
      </c>
      <c r="V425" s="44" t="str">
        <f>IF(AND(E425&lt;&gt;'Povolené hodnoty'!$B$4,F425="5b"),G425-H425+J425-K425,"")</f>
        <v/>
      </c>
      <c r="W425" s="44" t="str">
        <f>IF(AND(E425&lt;&gt;'Povolené hodnoty'!$B$4,F425=6),G425+J425,"")</f>
        <v/>
      </c>
      <c r="X425" s="45" t="str">
        <f>IF(AND(E425&lt;&gt;'Povolené hodnoty'!$B$4,F425=7),G425+J425,"")</f>
        <v/>
      </c>
      <c r="Y425" s="43" t="str">
        <f>IF(AND(E425&lt;&gt;'Povolené hodnoty'!$B$4,F425=10),H425+K425,"")</f>
        <v/>
      </c>
      <c r="Z425" s="44" t="str">
        <f>IF(AND(E425&lt;&gt;'Povolené hodnoty'!$B$4,F425=11),H425+K425,"")</f>
        <v/>
      </c>
      <c r="AA425" s="44" t="str">
        <f>IF(AND(E425&lt;&gt;'Povolené hodnoty'!$B$4,F425=12),H425+K425,"")</f>
        <v/>
      </c>
      <c r="AB425" s="45" t="str">
        <f>IF(AND(E425&lt;&gt;'Povolené hodnoty'!$B$4,F425=13),H425+K425,"")</f>
        <v/>
      </c>
      <c r="AD425" s="19" t="b">
        <f t="shared" si="42"/>
        <v>0</v>
      </c>
      <c r="AE425" s="19" t="b">
        <f t="shared" si="43"/>
        <v>0</v>
      </c>
      <c r="AF425" s="19" t="b">
        <f>AND(E425&lt;&gt;'Povolené hodnoty'!$B$6,OR(SUM(G425,J425)&lt;&gt;SUM(N425:O425,R425:X425),SUM(H425,K425)&lt;&gt;SUM(P425:Q425,Y425:AB425),COUNT(G425:H425,J425:K425)&lt;&gt;COUNT(N425:AB425)))</f>
        <v>0</v>
      </c>
      <c r="AG425" s="19" t="b">
        <f>AND(E425='Povolené hodnoty'!$B$6,$AG$5)</f>
        <v>0</v>
      </c>
    </row>
    <row r="426" spans="1:33" x14ac:dyDescent="0.2">
      <c r="A426" s="81">
        <f t="shared" si="44"/>
        <v>421</v>
      </c>
      <c r="B426" s="85"/>
      <c r="C426" s="86"/>
      <c r="D426" s="75"/>
      <c r="E426" s="76"/>
      <c r="F426" s="77"/>
      <c r="G426" s="78"/>
      <c r="H426" s="79"/>
      <c r="I426" s="45">
        <f t="shared" si="39"/>
        <v>3625</v>
      </c>
      <c r="J426" s="158"/>
      <c r="K426" s="159"/>
      <c r="L426" s="160">
        <f t="shared" si="40"/>
        <v>10884</v>
      </c>
      <c r="M426" s="46">
        <f t="shared" si="41"/>
        <v>421</v>
      </c>
      <c r="N426" s="43" t="str">
        <f>IF(AND(E426='Povolené hodnoty'!$B$4,F426=2),G426+J426,"")</f>
        <v/>
      </c>
      <c r="O426" s="45" t="str">
        <f>IF(AND(E426='Povolené hodnoty'!$B$4,F426=1),G426+J426,"")</f>
        <v/>
      </c>
      <c r="P426" s="43" t="str">
        <f>IF(AND(E426='Povolené hodnoty'!$B$4,F426=10),H426+K426,"")</f>
        <v/>
      </c>
      <c r="Q426" s="45" t="str">
        <f>IF(AND(E426='Povolené hodnoty'!$B$4,F426=9),H426+K426,"")</f>
        <v/>
      </c>
      <c r="R426" s="43" t="str">
        <f>IF(AND(E426&lt;&gt;'Povolené hodnoty'!$B$4,F426=2),G426+J426,"")</f>
        <v/>
      </c>
      <c r="S426" s="44" t="str">
        <f>IF(AND(E426&lt;&gt;'Povolené hodnoty'!$B$4,F426=3),G426+J426,"")</f>
        <v/>
      </c>
      <c r="T426" s="44" t="str">
        <f>IF(AND(E426&lt;&gt;'Povolené hodnoty'!$B$4,F426=4),G426+J426,"")</f>
        <v/>
      </c>
      <c r="U426" s="44" t="str">
        <f>IF(AND(E426&lt;&gt;'Povolené hodnoty'!$B$4,F426="5a"),G426-H426+J426-K426,"")</f>
        <v/>
      </c>
      <c r="V426" s="44" t="str">
        <f>IF(AND(E426&lt;&gt;'Povolené hodnoty'!$B$4,F426="5b"),G426-H426+J426-K426,"")</f>
        <v/>
      </c>
      <c r="W426" s="44" t="str">
        <f>IF(AND(E426&lt;&gt;'Povolené hodnoty'!$B$4,F426=6),G426+J426,"")</f>
        <v/>
      </c>
      <c r="X426" s="45" t="str">
        <f>IF(AND(E426&lt;&gt;'Povolené hodnoty'!$B$4,F426=7),G426+J426,"")</f>
        <v/>
      </c>
      <c r="Y426" s="43" t="str">
        <f>IF(AND(E426&lt;&gt;'Povolené hodnoty'!$B$4,F426=10),H426+K426,"")</f>
        <v/>
      </c>
      <c r="Z426" s="44" t="str">
        <f>IF(AND(E426&lt;&gt;'Povolené hodnoty'!$B$4,F426=11),H426+K426,"")</f>
        <v/>
      </c>
      <c r="AA426" s="44" t="str">
        <f>IF(AND(E426&lt;&gt;'Povolené hodnoty'!$B$4,F426=12),H426+K426,"")</f>
        <v/>
      </c>
      <c r="AB426" s="45" t="str">
        <f>IF(AND(E426&lt;&gt;'Povolené hodnoty'!$B$4,F426=13),H426+K426,"")</f>
        <v/>
      </c>
      <c r="AD426" s="19" t="b">
        <f t="shared" si="42"/>
        <v>0</v>
      </c>
      <c r="AE426" s="19" t="b">
        <f t="shared" si="43"/>
        <v>0</v>
      </c>
      <c r="AF426" s="19" t="b">
        <f>AND(E426&lt;&gt;'Povolené hodnoty'!$B$6,OR(SUM(G426,J426)&lt;&gt;SUM(N426:O426,R426:X426),SUM(H426,K426)&lt;&gt;SUM(P426:Q426,Y426:AB426),COUNT(G426:H426,J426:K426)&lt;&gt;COUNT(N426:AB426)))</f>
        <v>0</v>
      </c>
      <c r="AG426" s="19" t="b">
        <f>AND(E426='Povolené hodnoty'!$B$6,$AG$5)</f>
        <v>0</v>
      </c>
    </row>
    <row r="427" spans="1:33" x14ac:dyDescent="0.2">
      <c r="A427" s="81">
        <f t="shared" si="44"/>
        <v>422</v>
      </c>
      <c r="B427" s="85"/>
      <c r="C427" s="86"/>
      <c r="D427" s="75"/>
      <c r="E427" s="76"/>
      <c r="F427" s="77"/>
      <c r="G427" s="78"/>
      <c r="H427" s="79"/>
      <c r="I427" s="45">
        <f t="shared" si="39"/>
        <v>3625</v>
      </c>
      <c r="J427" s="158"/>
      <c r="K427" s="159"/>
      <c r="L427" s="160">
        <f t="shared" si="40"/>
        <v>10884</v>
      </c>
      <c r="M427" s="46">
        <f t="shared" si="41"/>
        <v>422</v>
      </c>
      <c r="N427" s="43" t="str">
        <f>IF(AND(E427='Povolené hodnoty'!$B$4,F427=2),G427+J427,"")</f>
        <v/>
      </c>
      <c r="O427" s="45" t="str">
        <f>IF(AND(E427='Povolené hodnoty'!$B$4,F427=1),G427+J427,"")</f>
        <v/>
      </c>
      <c r="P427" s="43" t="str">
        <f>IF(AND(E427='Povolené hodnoty'!$B$4,F427=10),H427+K427,"")</f>
        <v/>
      </c>
      <c r="Q427" s="45" t="str">
        <f>IF(AND(E427='Povolené hodnoty'!$B$4,F427=9),H427+K427,"")</f>
        <v/>
      </c>
      <c r="R427" s="43" t="str">
        <f>IF(AND(E427&lt;&gt;'Povolené hodnoty'!$B$4,F427=2),G427+J427,"")</f>
        <v/>
      </c>
      <c r="S427" s="44" t="str">
        <f>IF(AND(E427&lt;&gt;'Povolené hodnoty'!$B$4,F427=3),G427+J427,"")</f>
        <v/>
      </c>
      <c r="T427" s="44" t="str">
        <f>IF(AND(E427&lt;&gt;'Povolené hodnoty'!$B$4,F427=4),G427+J427,"")</f>
        <v/>
      </c>
      <c r="U427" s="44" t="str">
        <f>IF(AND(E427&lt;&gt;'Povolené hodnoty'!$B$4,F427="5a"),G427-H427+J427-K427,"")</f>
        <v/>
      </c>
      <c r="V427" s="44" t="str">
        <f>IF(AND(E427&lt;&gt;'Povolené hodnoty'!$B$4,F427="5b"),G427-H427+J427-K427,"")</f>
        <v/>
      </c>
      <c r="W427" s="44" t="str">
        <f>IF(AND(E427&lt;&gt;'Povolené hodnoty'!$B$4,F427=6),G427+J427,"")</f>
        <v/>
      </c>
      <c r="X427" s="45" t="str">
        <f>IF(AND(E427&lt;&gt;'Povolené hodnoty'!$B$4,F427=7),G427+J427,"")</f>
        <v/>
      </c>
      <c r="Y427" s="43" t="str">
        <f>IF(AND(E427&lt;&gt;'Povolené hodnoty'!$B$4,F427=10),H427+K427,"")</f>
        <v/>
      </c>
      <c r="Z427" s="44" t="str">
        <f>IF(AND(E427&lt;&gt;'Povolené hodnoty'!$B$4,F427=11),H427+K427,"")</f>
        <v/>
      </c>
      <c r="AA427" s="44" t="str">
        <f>IF(AND(E427&lt;&gt;'Povolené hodnoty'!$B$4,F427=12),H427+K427,"")</f>
        <v/>
      </c>
      <c r="AB427" s="45" t="str">
        <f>IF(AND(E427&lt;&gt;'Povolené hodnoty'!$B$4,F427=13),H427+K427,"")</f>
        <v/>
      </c>
      <c r="AD427" s="19" t="b">
        <f t="shared" si="42"/>
        <v>0</v>
      </c>
      <c r="AE427" s="19" t="b">
        <f t="shared" si="43"/>
        <v>0</v>
      </c>
      <c r="AF427" s="19" t="b">
        <f>AND(E427&lt;&gt;'Povolené hodnoty'!$B$6,OR(SUM(G427,J427)&lt;&gt;SUM(N427:O427,R427:X427),SUM(H427,K427)&lt;&gt;SUM(P427:Q427,Y427:AB427),COUNT(G427:H427,J427:K427)&lt;&gt;COUNT(N427:AB427)))</f>
        <v>0</v>
      </c>
      <c r="AG427" s="19" t="b">
        <f>AND(E427='Povolené hodnoty'!$B$6,$AG$5)</f>
        <v>0</v>
      </c>
    </row>
    <row r="428" spans="1:33" x14ac:dyDescent="0.2">
      <c r="A428" s="81">
        <f t="shared" si="44"/>
        <v>423</v>
      </c>
      <c r="B428" s="85"/>
      <c r="C428" s="86"/>
      <c r="D428" s="75"/>
      <c r="E428" s="76"/>
      <c r="F428" s="77"/>
      <c r="G428" s="78"/>
      <c r="H428" s="79"/>
      <c r="I428" s="45">
        <f t="shared" si="39"/>
        <v>3625</v>
      </c>
      <c r="J428" s="158"/>
      <c r="K428" s="159"/>
      <c r="L428" s="160">
        <f t="shared" si="40"/>
        <v>10884</v>
      </c>
      <c r="M428" s="46">
        <f t="shared" si="41"/>
        <v>423</v>
      </c>
      <c r="N428" s="43" t="str">
        <f>IF(AND(E428='Povolené hodnoty'!$B$4,F428=2),G428+J428,"")</f>
        <v/>
      </c>
      <c r="O428" s="45" t="str">
        <f>IF(AND(E428='Povolené hodnoty'!$B$4,F428=1),G428+J428,"")</f>
        <v/>
      </c>
      <c r="P428" s="43" t="str">
        <f>IF(AND(E428='Povolené hodnoty'!$B$4,F428=10),H428+K428,"")</f>
        <v/>
      </c>
      <c r="Q428" s="45" t="str">
        <f>IF(AND(E428='Povolené hodnoty'!$B$4,F428=9),H428+K428,"")</f>
        <v/>
      </c>
      <c r="R428" s="43" t="str">
        <f>IF(AND(E428&lt;&gt;'Povolené hodnoty'!$B$4,F428=2),G428+J428,"")</f>
        <v/>
      </c>
      <c r="S428" s="44" t="str">
        <f>IF(AND(E428&lt;&gt;'Povolené hodnoty'!$B$4,F428=3),G428+J428,"")</f>
        <v/>
      </c>
      <c r="T428" s="44" t="str">
        <f>IF(AND(E428&lt;&gt;'Povolené hodnoty'!$B$4,F428=4),G428+J428,"")</f>
        <v/>
      </c>
      <c r="U428" s="44" t="str">
        <f>IF(AND(E428&lt;&gt;'Povolené hodnoty'!$B$4,F428="5a"),G428-H428+J428-K428,"")</f>
        <v/>
      </c>
      <c r="V428" s="44" t="str">
        <f>IF(AND(E428&lt;&gt;'Povolené hodnoty'!$B$4,F428="5b"),G428-H428+J428-K428,"")</f>
        <v/>
      </c>
      <c r="W428" s="44" t="str">
        <f>IF(AND(E428&lt;&gt;'Povolené hodnoty'!$B$4,F428=6),G428+J428,"")</f>
        <v/>
      </c>
      <c r="X428" s="45" t="str">
        <f>IF(AND(E428&lt;&gt;'Povolené hodnoty'!$B$4,F428=7),G428+J428,"")</f>
        <v/>
      </c>
      <c r="Y428" s="43" t="str">
        <f>IF(AND(E428&lt;&gt;'Povolené hodnoty'!$B$4,F428=10),H428+K428,"")</f>
        <v/>
      </c>
      <c r="Z428" s="44" t="str">
        <f>IF(AND(E428&lt;&gt;'Povolené hodnoty'!$B$4,F428=11),H428+K428,"")</f>
        <v/>
      </c>
      <c r="AA428" s="44" t="str">
        <f>IF(AND(E428&lt;&gt;'Povolené hodnoty'!$B$4,F428=12),H428+K428,"")</f>
        <v/>
      </c>
      <c r="AB428" s="45" t="str">
        <f>IF(AND(E428&lt;&gt;'Povolené hodnoty'!$B$4,F428=13),H428+K428,"")</f>
        <v/>
      </c>
      <c r="AD428" s="19" t="b">
        <f t="shared" si="42"/>
        <v>0</v>
      </c>
      <c r="AE428" s="19" t="b">
        <f t="shared" si="43"/>
        <v>0</v>
      </c>
      <c r="AF428" s="19" t="b">
        <f>AND(E428&lt;&gt;'Povolené hodnoty'!$B$6,OR(SUM(G428,J428)&lt;&gt;SUM(N428:O428,R428:X428),SUM(H428,K428)&lt;&gt;SUM(P428:Q428,Y428:AB428),COUNT(G428:H428,J428:K428)&lt;&gt;COUNT(N428:AB428)))</f>
        <v>0</v>
      </c>
      <c r="AG428" s="19" t="b">
        <f>AND(E428='Povolené hodnoty'!$B$6,$AG$5)</f>
        <v>0</v>
      </c>
    </row>
    <row r="429" spans="1:33" x14ac:dyDescent="0.2">
      <c r="A429" s="81">
        <f t="shared" si="44"/>
        <v>424</v>
      </c>
      <c r="B429" s="85"/>
      <c r="C429" s="86"/>
      <c r="D429" s="75"/>
      <c r="E429" s="76"/>
      <c r="F429" s="77"/>
      <c r="G429" s="78"/>
      <c r="H429" s="79"/>
      <c r="I429" s="45">
        <f t="shared" ref="I429:I492" si="45">I428+G429-H429</f>
        <v>3625</v>
      </c>
      <c r="J429" s="158"/>
      <c r="K429" s="159"/>
      <c r="L429" s="160">
        <f t="shared" ref="L429:L492" si="46">L428+J429-K429</f>
        <v>10884</v>
      </c>
      <c r="M429" s="46">
        <f t="shared" ref="M429:M492" si="47">A429</f>
        <v>424</v>
      </c>
      <c r="N429" s="43" t="str">
        <f>IF(AND(E429='Povolené hodnoty'!$B$4,F429=2),G429+J429,"")</f>
        <v/>
      </c>
      <c r="O429" s="45" t="str">
        <f>IF(AND(E429='Povolené hodnoty'!$B$4,F429=1),G429+J429,"")</f>
        <v/>
      </c>
      <c r="P429" s="43" t="str">
        <f>IF(AND(E429='Povolené hodnoty'!$B$4,F429=10),H429+K429,"")</f>
        <v/>
      </c>
      <c r="Q429" s="45" t="str">
        <f>IF(AND(E429='Povolené hodnoty'!$B$4,F429=9),H429+K429,"")</f>
        <v/>
      </c>
      <c r="R429" s="43" t="str">
        <f>IF(AND(E429&lt;&gt;'Povolené hodnoty'!$B$4,F429=2),G429+J429,"")</f>
        <v/>
      </c>
      <c r="S429" s="44" t="str">
        <f>IF(AND(E429&lt;&gt;'Povolené hodnoty'!$B$4,F429=3),G429+J429,"")</f>
        <v/>
      </c>
      <c r="T429" s="44" t="str">
        <f>IF(AND(E429&lt;&gt;'Povolené hodnoty'!$B$4,F429=4),G429+J429,"")</f>
        <v/>
      </c>
      <c r="U429" s="44" t="str">
        <f>IF(AND(E429&lt;&gt;'Povolené hodnoty'!$B$4,F429="5a"),G429-H429+J429-K429,"")</f>
        <v/>
      </c>
      <c r="V429" s="44" t="str">
        <f>IF(AND(E429&lt;&gt;'Povolené hodnoty'!$B$4,F429="5b"),G429-H429+J429-K429,"")</f>
        <v/>
      </c>
      <c r="W429" s="44" t="str">
        <f>IF(AND(E429&lt;&gt;'Povolené hodnoty'!$B$4,F429=6),G429+J429,"")</f>
        <v/>
      </c>
      <c r="X429" s="45" t="str">
        <f>IF(AND(E429&lt;&gt;'Povolené hodnoty'!$B$4,F429=7),G429+J429,"")</f>
        <v/>
      </c>
      <c r="Y429" s="43" t="str">
        <f>IF(AND(E429&lt;&gt;'Povolené hodnoty'!$B$4,F429=10),H429+K429,"")</f>
        <v/>
      </c>
      <c r="Z429" s="44" t="str">
        <f>IF(AND(E429&lt;&gt;'Povolené hodnoty'!$B$4,F429=11),H429+K429,"")</f>
        <v/>
      </c>
      <c r="AA429" s="44" t="str">
        <f>IF(AND(E429&lt;&gt;'Povolené hodnoty'!$B$4,F429=12),H429+K429,"")</f>
        <v/>
      </c>
      <c r="AB429" s="45" t="str">
        <f>IF(AND(E429&lt;&gt;'Povolené hodnoty'!$B$4,F429=13),H429+K429,"")</f>
        <v/>
      </c>
      <c r="AD429" s="19" t="b">
        <f t="shared" ref="AD429:AD492" si="48">OR(AE429:AG429)</f>
        <v>0</v>
      </c>
      <c r="AE429" s="19" t="b">
        <f t="shared" ref="AE429:AE492" si="49">COUNT(G429:H429,J429:K429)&gt;1</f>
        <v>0</v>
      </c>
      <c r="AF429" s="19" t="b">
        <f>AND(E429&lt;&gt;'Povolené hodnoty'!$B$6,OR(SUM(G429,J429)&lt;&gt;SUM(N429:O429,R429:X429),SUM(H429,K429)&lt;&gt;SUM(P429:Q429,Y429:AB429),COUNT(G429:H429,J429:K429)&lt;&gt;COUNT(N429:AB429)))</f>
        <v>0</v>
      </c>
      <c r="AG429" s="19" t="b">
        <f>AND(E429='Povolené hodnoty'!$B$6,$AG$5)</f>
        <v>0</v>
      </c>
    </row>
    <row r="430" spans="1:33" x14ac:dyDescent="0.2">
      <c r="A430" s="81">
        <f t="shared" si="44"/>
        <v>425</v>
      </c>
      <c r="B430" s="85"/>
      <c r="C430" s="86"/>
      <c r="D430" s="75"/>
      <c r="E430" s="76"/>
      <c r="F430" s="77"/>
      <c r="G430" s="78"/>
      <c r="H430" s="79"/>
      <c r="I430" s="45">
        <f t="shared" si="45"/>
        <v>3625</v>
      </c>
      <c r="J430" s="158"/>
      <c r="K430" s="159"/>
      <c r="L430" s="160">
        <f t="shared" si="46"/>
        <v>10884</v>
      </c>
      <c r="M430" s="46">
        <f t="shared" si="47"/>
        <v>425</v>
      </c>
      <c r="N430" s="43" t="str">
        <f>IF(AND(E430='Povolené hodnoty'!$B$4,F430=2),G430+J430,"")</f>
        <v/>
      </c>
      <c r="O430" s="45" t="str">
        <f>IF(AND(E430='Povolené hodnoty'!$B$4,F430=1),G430+J430,"")</f>
        <v/>
      </c>
      <c r="P430" s="43" t="str">
        <f>IF(AND(E430='Povolené hodnoty'!$B$4,F430=10),H430+K430,"")</f>
        <v/>
      </c>
      <c r="Q430" s="45" t="str">
        <f>IF(AND(E430='Povolené hodnoty'!$B$4,F430=9),H430+K430,"")</f>
        <v/>
      </c>
      <c r="R430" s="43" t="str">
        <f>IF(AND(E430&lt;&gt;'Povolené hodnoty'!$B$4,F430=2),G430+J430,"")</f>
        <v/>
      </c>
      <c r="S430" s="44" t="str">
        <f>IF(AND(E430&lt;&gt;'Povolené hodnoty'!$B$4,F430=3),G430+J430,"")</f>
        <v/>
      </c>
      <c r="T430" s="44" t="str">
        <f>IF(AND(E430&lt;&gt;'Povolené hodnoty'!$B$4,F430=4),G430+J430,"")</f>
        <v/>
      </c>
      <c r="U430" s="44" t="str">
        <f>IF(AND(E430&lt;&gt;'Povolené hodnoty'!$B$4,F430="5a"),G430-H430+J430-K430,"")</f>
        <v/>
      </c>
      <c r="V430" s="44" t="str">
        <f>IF(AND(E430&lt;&gt;'Povolené hodnoty'!$B$4,F430="5b"),G430-H430+J430-K430,"")</f>
        <v/>
      </c>
      <c r="W430" s="44" t="str">
        <f>IF(AND(E430&lt;&gt;'Povolené hodnoty'!$B$4,F430=6),G430+J430,"")</f>
        <v/>
      </c>
      <c r="X430" s="45" t="str">
        <f>IF(AND(E430&lt;&gt;'Povolené hodnoty'!$B$4,F430=7),G430+J430,"")</f>
        <v/>
      </c>
      <c r="Y430" s="43" t="str">
        <f>IF(AND(E430&lt;&gt;'Povolené hodnoty'!$B$4,F430=10),H430+K430,"")</f>
        <v/>
      </c>
      <c r="Z430" s="44" t="str">
        <f>IF(AND(E430&lt;&gt;'Povolené hodnoty'!$B$4,F430=11),H430+K430,"")</f>
        <v/>
      </c>
      <c r="AA430" s="44" t="str">
        <f>IF(AND(E430&lt;&gt;'Povolené hodnoty'!$B$4,F430=12),H430+K430,"")</f>
        <v/>
      </c>
      <c r="AB430" s="45" t="str">
        <f>IF(AND(E430&lt;&gt;'Povolené hodnoty'!$B$4,F430=13),H430+K430,"")</f>
        <v/>
      </c>
      <c r="AD430" s="19" t="b">
        <f t="shared" si="48"/>
        <v>0</v>
      </c>
      <c r="AE430" s="19" t="b">
        <f t="shared" si="49"/>
        <v>0</v>
      </c>
      <c r="AF430" s="19" t="b">
        <f>AND(E430&lt;&gt;'Povolené hodnoty'!$B$6,OR(SUM(G430,J430)&lt;&gt;SUM(N430:O430,R430:X430),SUM(H430,K430)&lt;&gt;SUM(P430:Q430,Y430:AB430),COUNT(G430:H430,J430:K430)&lt;&gt;COUNT(N430:AB430)))</f>
        <v>0</v>
      </c>
      <c r="AG430" s="19" t="b">
        <f>AND(E430='Povolené hodnoty'!$B$6,$AG$5)</f>
        <v>0</v>
      </c>
    </row>
    <row r="431" spans="1:33" x14ac:dyDescent="0.2">
      <c r="A431" s="81">
        <f t="shared" si="44"/>
        <v>426</v>
      </c>
      <c r="B431" s="85"/>
      <c r="C431" s="86"/>
      <c r="D431" s="75"/>
      <c r="E431" s="76"/>
      <c r="F431" s="77"/>
      <c r="G431" s="78"/>
      <c r="H431" s="79"/>
      <c r="I431" s="45">
        <f t="shared" si="45"/>
        <v>3625</v>
      </c>
      <c r="J431" s="158"/>
      <c r="K431" s="159"/>
      <c r="L431" s="160">
        <f t="shared" si="46"/>
        <v>10884</v>
      </c>
      <c r="M431" s="46">
        <f t="shared" si="47"/>
        <v>426</v>
      </c>
      <c r="N431" s="43" t="str">
        <f>IF(AND(E431='Povolené hodnoty'!$B$4,F431=2),G431+J431,"")</f>
        <v/>
      </c>
      <c r="O431" s="45" t="str">
        <f>IF(AND(E431='Povolené hodnoty'!$B$4,F431=1),G431+J431,"")</f>
        <v/>
      </c>
      <c r="P431" s="43" t="str">
        <f>IF(AND(E431='Povolené hodnoty'!$B$4,F431=10),H431+K431,"")</f>
        <v/>
      </c>
      <c r="Q431" s="45" t="str">
        <f>IF(AND(E431='Povolené hodnoty'!$B$4,F431=9),H431+K431,"")</f>
        <v/>
      </c>
      <c r="R431" s="43" t="str">
        <f>IF(AND(E431&lt;&gt;'Povolené hodnoty'!$B$4,F431=2),G431+J431,"")</f>
        <v/>
      </c>
      <c r="S431" s="44" t="str">
        <f>IF(AND(E431&lt;&gt;'Povolené hodnoty'!$B$4,F431=3),G431+J431,"")</f>
        <v/>
      </c>
      <c r="T431" s="44" t="str">
        <f>IF(AND(E431&lt;&gt;'Povolené hodnoty'!$B$4,F431=4),G431+J431,"")</f>
        <v/>
      </c>
      <c r="U431" s="44" t="str">
        <f>IF(AND(E431&lt;&gt;'Povolené hodnoty'!$B$4,F431="5a"),G431-H431+J431-K431,"")</f>
        <v/>
      </c>
      <c r="V431" s="44" t="str">
        <f>IF(AND(E431&lt;&gt;'Povolené hodnoty'!$B$4,F431="5b"),G431-H431+J431-K431,"")</f>
        <v/>
      </c>
      <c r="W431" s="44" t="str">
        <f>IF(AND(E431&lt;&gt;'Povolené hodnoty'!$B$4,F431=6),G431+J431,"")</f>
        <v/>
      </c>
      <c r="X431" s="45" t="str">
        <f>IF(AND(E431&lt;&gt;'Povolené hodnoty'!$B$4,F431=7),G431+J431,"")</f>
        <v/>
      </c>
      <c r="Y431" s="43" t="str">
        <f>IF(AND(E431&lt;&gt;'Povolené hodnoty'!$B$4,F431=10),H431+K431,"")</f>
        <v/>
      </c>
      <c r="Z431" s="44" t="str">
        <f>IF(AND(E431&lt;&gt;'Povolené hodnoty'!$B$4,F431=11),H431+K431,"")</f>
        <v/>
      </c>
      <c r="AA431" s="44" t="str">
        <f>IF(AND(E431&lt;&gt;'Povolené hodnoty'!$B$4,F431=12),H431+K431,"")</f>
        <v/>
      </c>
      <c r="AB431" s="45" t="str">
        <f>IF(AND(E431&lt;&gt;'Povolené hodnoty'!$B$4,F431=13),H431+K431,"")</f>
        <v/>
      </c>
      <c r="AD431" s="19" t="b">
        <f t="shared" si="48"/>
        <v>0</v>
      </c>
      <c r="AE431" s="19" t="b">
        <f t="shared" si="49"/>
        <v>0</v>
      </c>
      <c r="AF431" s="19" t="b">
        <f>AND(E431&lt;&gt;'Povolené hodnoty'!$B$6,OR(SUM(G431,J431)&lt;&gt;SUM(N431:O431,R431:X431),SUM(H431,K431)&lt;&gt;SUM(P431:Q431,Y431:AB431),COUNT(G431:H431,J431:K431)&lt;&gt;COUNT(N431:AB431)))</f>
        <v>0</v>
      </c>
      <c r="AG431" s="19" t="b">
        <f>AND(E431='Povolené hodnoty'!$B$6,$AG$5)</f>
        <v>0</v>
      </c>
    </row>
    <row r="432" spans="1:33" x14ac:dyDescent="0.2">
      <c r="A432" s="81">
        <f t="shared" si="44"/>
        <v>427</v>
      </c>
      <c r="B432" s="85"/>
      <c r="C432" s="86"/>
      <c r="D432" s="75"/>
      <c r="E432" s="76"/>
      <c r="F432" s="77"/>
      <c r="G432" s="78"/>
      <c r="H432" s="79"/>
      <c r="I432" s="45">
        <f t="shared" si="45"/>
        <v>3625</v>
      </c>
      <c r="J432" s="158"/>
      <c r="K432" s="159"/>
      <c r="L432" s="160">
        <f t="shared" si="46"/>
        <v>10884</v>
      </c>
      <c r="M432" s="46">
        <f t="shared" si="47"/>
        <v>427</v>
      </c>
      <c r="N432" s="43" t="str">
        <f>IF(AND(E432='Povolené hodnoty'!$B$4,F432=2),G432+J432,"")</f>
        <v/>
      </c>
      <c r="O432" s="45" t="str">
        <f>IF(AND(E432='Povolené hodnoty'!$B$4,F432=1),G432+J432,"")</f>
        <v/>
      </c>
      <c r="P432" s="43" t="str">
        <f>IF(AND(E432='Povolené hodnoty'!$B$4,F432=10),H432+K432,"")</f>
        <v/>
      </c>
      <c r="Q432" s="45" t="str">
        <f>IF(AND(E432='Povolené hodnoty'!$B$4,F432=9),H432+K432,"")</f>
        <v/>
      </c>
      <c r="R432" s="43" t="str">
        <f>IF(AND(E432&lt;&gt;'Povolené hodnoty'!$B$4,F432=2),G432+J432,"")</f>
        <v/>
      </c>
      <c r="S432" s="44" t="str">
        <f>IF(AND(E432&lt;&gt;'Povolené hodnoty'!$B$4,F432=3),G432+J432,"")</f>
        <v/>
      </c>
      <c r="T432" s="44" t="str">
        <f>IF(AND(E432&lt;&gt;'Povolené hodnoty'!$B$4,F432=4),G432+J432,"")</f>
        <v/>
      </c>
      <c r="U432" s="44" t="str">
        <f>IF(AND(E432&lt;&gt;'Povolené hodnoty'!$B$4,F432="5a"),G432-H432+J432-K432,"")</f>
        <v/>
      </c>
      <c r="V432" s="44" t="str">
        <f>IF(AND(E432&lt;&gt;'Povolené hodnoty'!$B$4,F432="5b"),G432-H432+J432-K432,"")</f>
        <v/>
      </c>
      <c r="W432" s="44" t="str">
        <f>IF(AND(E432&lt;&gt;'Povolené hodnoty'!$B$4,F432=6),G432+J432,"")</f>
        <v/>
      </c>
      <c r="X432" s="45" t="str">
        <f>IF(AND(E432&lt;&gt;'Povolené hodnoty'!$B$4,F432=7),G432+J432,"")</f>
        <v/>
      </c>
      <c r="Y432" s="43" t="str">
        <f>IF(AND(E432&lt;&gt;'Povolené hodnoty'!$B$4,F432=10),H432+K432,"")</f>
        <v/>
      </c>
      <c r="Z432" s="44" t="str">
        <f>IF(AND(E432&lt;&gt;'Povolené hodnoty'!$B$4,F432=11),H432+K432,"")</f>
        <v/>
      </c>
      <c r="AA432" s="44" t="str">
        <f>IF(AND(E432&lt;&gt;'Povolené hodnoty'!$B$4,F432=12),H432+K432,"")</f>
        <v/>
      </c>
      <c r="AB432" s="45" t="str">
        <f>IF(AND(E432&lt;&gt;'Povolené hodnoty'!$B$4,F432=13),H432+K432,"")</f>
        <v/>
      </c>
      <c r="AD432" s="19" t="b">
        <f t="shared" si="48"/>
        <v>0</v>
      </c>
      <c r="AE432" s="19" t="b">
        <f t="shared" si="49"/>
        <v>0</v>
      </c>
      <c r="AF432" s="19" t="b">
        <f>AND(E432&lt;&gt;'Povolené hodnoty'!$B$6,OR(SUM(G432,J432)&lt;&gt;SUM(N432:O432,R432:X432),SUM(H432,K432)&lt;&gt;SUM(P432:Q432,Y432:AB432),COUNT(G432:H432,J432:K432)&lt;&gt;COUNT(N432:AB432)))</f>
        <v>0</v>
      </c>
      <c r="AG432" s="19" t="b">
        <f>AND(E432='Povolené hodnoty'!$B$6,$AG$5)</f>
        <v>0</v>
      </c>
    </row>
    <row r="433" spans="1:33" x14ac:dyDescent="0.2">
      <c r="A433" s="81">
        <f t="shared" si="44"/>
        <v>428</v>
      </c>
      <c r="B433" s="85"/>
      <c r="C433" s="86"/>
      <c r="D433" s="75"/>
      <c r="E433" s="76"/>
      <c r="F433" s="77"/>
      <c r="G433" s="78"/>
      <c r="H433" s="79"/>
      <c r="I433" s="45">
        <f t="shared" si="45"/>
        <v>3625</v>
      </c>
      <c r="J433" s="158"/>
      <c r="K433" s="159"/>
      <c r="L433" s="160">
        <f t="shared" si="46"/>
        <v>10884</v>
      </c>
      <c r="M433" s="46">
        <f t="shared" si="47"/>
        <v>428</v>
      </c>
      <c r="N433" s="43" t="str">
        <f>IF(AND(E433='Povolené hodnoty'!$B$4,F433=2),G433+J433,"")</f>
        <v/>
      </c>
      <c r="O433" s="45" t="str">
        <f>IF(AND(E433='Povolené hodnoty'!$B$4,F433=1),G433+J433,"")</f>
        <v/>
      </c>
      <c r="P433" s="43" t="str">
        <f>IF(AND(E433='Povolené hodnoty'!$B$4,F433=10),H433+K433,"")</f>
        <v/>
      </c>
      <c r="Q433" s="45" t="str">
        <f>IF(AND(E433='Povolené hodnoty'!$B$4,F433=9),H433+K433,"")</f>
        <v/>
      </c>
      <c r="R433" s="43" t="str">
        <f>IF(AND(E433&lt;&gt;'Povolené hodnoty'!$B$4,F433=2),G433+J433,"")</f>
        <v/>
      </c>
      <c r="S433" s="44" t="str">
        <f>IF(AND(E433&lt;&gt;'Povolené hodnoty'!$B$4,F433=3),G433+J433,"")</f>
        <v/>
      </c>
      <c r="T433" s="44" t="str">
        <f>IF(AND(E433&lt;&gt;'Povolené hodnoty'!$B$4,F433=4),G433+J433,"")</f>
        <v/>
      </c>
      <c r="U433" s="44" t="str">
        <f>IF(AND(E433&lt;&gt;'Povolené hodnoty'!$B$4,F433="5a"),G433-H433+J433-K433,"")</f>
        <v/>
      </c>
      <c r="V433" s="44" t="str">
        <f>IF(AND(E433&lt;&gt;'Povolené hodnoty'!$B$4,F433="5b"),G433-H433+J433-K433,"")</f>
        <v/>
      </c>
      <c r="W433" s="44" t="str">
        <f>IF(AND(E433&lt;&gt;'Povolené hodnoty'!$B$4,F433=6),G433+J433,"")</f>
        <v/>
      </c>
      <c r="X433" s="45" t="str">
        <f>IF(AND(E433&lt;&gt;'Povolené hodnoty'!$B$4,F433=7),G433+J433,"")</f>
        <v/>
      </c>
      <c r="Y433" s="43" t="str">
        <f>IF(AND(E433&lt;&gt;'Povolené hodnoty'!$B$4,F433=10),H433+K433,"")</f>
        <v/>
      </c>
      <c r="Z433" s="44" t="str">
        <f>IF(AND(E433&lt;&gt;'Povolené hodnoty'!$B$4,F433=11),H433+K433,"")</f>
        <v/>
      </c>
      <c r="AA433" s="44" t="str">
        <f>IF(AND(E433&lt;&gt;'Povolené hodnoty'!$B$4,F433=12),H433+K433,"")</f>
        <v/>
      </c>
      <c r="AB433" s="45" t="str">
        <f>IF(AND(E433&lt;&gt;'Povolené hodnoty'!$B$4,F433=13),H433+K433,"")</f>
        <v/>
      </c>
      <c r="AD433" s="19" t="b">
        <f t="shared" si="48"/>
        <v>0</v>
      </c>
      <c r="AE433" s="19" t="b">
        <f t="shared" si="49"/>
        <v>0</v>
      </c>
      <c r="AF433" s="19" t="b">
        <f>AND(E433&lt;&gt;'Povolené hodnoty'!$B$6,OR(SUM(G433,J433)&lt;&gt;SUM(N433:O433,R433:X433),SUM(H433,K433)&lt;&gt;SUM(P433:Q433,Y433:AB433),COUNT(G433:H433,J433:K433)&lt;&gt;COUNT(N433:AB433)))</f>
        <v>0</v>
      </c>
      <c r="AG433" s="19" t="b">
        <f>AND(E433='Povolené hodnoty'!$B$6,$AG$5)</f>
        <v>0</v>
      </c>
    </row>
    <row r="434" spans="1:33" x14ac:dyDescent="0.2">
      <c r="A434" s="81">
        <f t="shared" si="44"/>
        <v>429</v>
      </c>
      <c r="B434" s="85"/>
      <c r="C434" s="86"/>
      <c r="D434" s="75"/>
      <c r="E434" s="76"/>
      <c r="F434" s="77"/>
      <c r="G434" s="78"/>
      <c r="H434" s="79"/>
      <c r="I434" s="45">
        <f t="shared" si="45"/>
        <v>3625</v>
      </c>
      <c r="J434" s="158"/>
      <c r="K434" s="159"/>
      <c r="L434" s="160">
        <f t="shared" si="46"/>
        <v>10884</v>
      </c>
      <c r="M434" s="46">
        <f t="shared" si="47"/>
        <v>429</v>
      </c>
      <c r="N434" s="43" t="str">
        <f>IF(AND(E434='Povolené hodnoty'!$B$4,F434=2),G434+J434,"")</f>
        <v/>
      </c>
      <c r="O434" s="45" t="str">
        <f>IF(AND(E434='Povolené hodnoty'!$B$4,F434=1),G434+J434,"")</f>
        <v/>
      </c>
      <c r="P434" s="43" t="str">
        <f>IF(AND(E434='Povolené hodnoty'!$B$4,F434=10),H434+K434,"")</f>
        <v/>
      </c>
      <c r="Q434" s="45" t="str">
        <f>IF(AND(E434='Povolené hodnoty'!$B$4,F434=9),H434+K434,"")</f>
        <v/>
      </c>
      <c r="R434" s="43" t="str">
        <f>IF(AND(E434&lt;&gt;'Povolené hodnoty'!$B$4,F434=2),G434+J434,"")</f>
        <v/>
      </c>
      <c r="S434" s="44" t="str">
        <f>IF(AND(E434&lt;&gt;'Povolené hodnoty'!$B$4,F434=3),G434+J434,"")</f>
        <v/>
      </c>
      <c r="T434" s="44" t="str">
        <f>IF(AND(E434&lt;&gt;'Povolené hodnoty'!$B$4,F434=4),G434+J434,"")</f>
        <v/>
      </c>
      <c r="U434" s="44" t="str">
        <f>IF(AND(E434&lt;&gt;'Povolené hodnoty'!$B$4,F434="5a"),G434-H434+J434-K434,"")</f>
        <v/>
      </c>
      <c r="V434" s="44" t="str">
        <f>IF(AND(E434&lt;&gt;'Povolené hodnoty'!$B$4,F434="5b"),G434-H434+J434-K434,"")</f>
        <v/>
      </c>
      <c r="W434" s="44" t="str">
        <f>IF(AND(E434&lt;&gt;'Povolené hodnoty'!$B$4,F434=6),G434+J434,"")</f>
        <v/>
      </c>
      <c r="X434" s="45" t="str">
        <f>IF(AND(E434&lt;&gt;'Povolené hodnoty'!$B$4,F434=7),G434+J434,"")</f>
        <v/>
      </c>
      <c r="Y434" s="43" t="str">
        <f>IF(AND(E434&lt;&gt;'Povolené hodnoty'!$B$4,F434=10),H434+K434,"")</f>
        <v/>
      </c>
      <c r="Z434" s="44" t="str">
        <f>IF(AND(E434&lt;&gt;'Povolené hodnoty'!$B$4,F434=11),H434+K434,"")</f>
        <v/>
      </c>
      <c r="AA434" s="44" t="str">
        <f>IF(AND(E434&lt;&gt;'Povolené hodnoty'!$B$4,F434=12),H434+K434,"")</f>
        <v/>
      </c>
      <c r="AB434" s="45" t="str">
        <f>IF(AND(E434&lt;&gt;'Povolené hodnoty'!$B$4,F434=13),H434+K434,"")</f>
        <v/>
      </c>
      <c r="AD434" s="19" t="b">
        <f t="shared" si="48"/>
        <v>0</v>
      </c>
      <c r="AE434" s="19" t="b">
        <f t="shared" si="49"/>
        <v>0</v>
      </c>
      <c r="AF434" s="19" t="b">
        <f>AND(E434&lt;&gt;'Povolené hodnoty'!$B$6,OR(SUM(G434,J434)&lt;&gt;SUM(N434:O434,R434:X434),SUM(H434,K434)&lt;&gt;SUM(P434:Q434,Y434:AB434),COUNT(G434:H434,J434:K434)&lt;&gt;COUNT(N434:AB434)))</f>
        <v>0</v>
      </c>
      <c r="AG434" s="19" t="b">
        <f>AND(E434='Povolené hodnoty'!$B$6,$AG$5)</f>
        <v>0</v>
      </c>
    </row>
    <row r="435" spans="1:33" x14ac:dyDescent="0.2">
      <c r="A435" s="81">
        <f t="shared" si="44"/>
        <v>430</v>
      </c>
      <c r="B435" s="85"/>
      <c r="C435" s="86"/>
      <c r="D435" s="75"/>
      <c r="E435" s="76"/>
      <c r="F435" s="77"/>
      <c r="G435" s="78"/>
      <c r="H435" s="79"/>
      <c r="I435" s="45">
        <f t="shared" si="45"/>
        <v>3625</v>
      </c>
      <c r="J435" s="158"/>
      <c r="K435" s="159"/>
      <c r="L435" s="160">
        <f t="shared" si="46"/>
        <v>10884</v>
      </c>
      <c r="M435" s="46">
        <f t="shared" si="47"/>
        <v>430</v>
      </c>
      <c r="N435" s="43" t="str">
        <f>IF(AND(E435='Povolené hodnoty'!$B$4,F435=2),G435+J435,"")</f>
        <v/>
      </c>
      <c r="O435" s="45" t="str">
        <f>IF(AND(E435='Povolené hodnoty'!$B$4,F435=1),G435+J435,"")</f>
        <v/>
      </c>
      <c r="P435" s="43" t="str">
        <f>IF(AND(E435='Povolené hodnoty'!$B$4,F435=10),H435+K435,"")</f>
        <v/>
      </c>
      <c r="Q435" s="45" t="str">
        <f>IF(AND(E435='Povolené hodnoty'!$B$4,F435=9),H435+K435,"")</f>
        <v/>
      </c>
      <c r="R435" s="43" t="str">
        <f>IF(AND(E435&lt;&gt;'Povolené hodnoty'!$B$4,F435=2),G435+J435,"")</f>
        <v/>
      </c>
      <c r="S435" s="44" t="str">
        <f>IF(AND(E435&lt;&gt;'Povolené hodnoty'!$B$4,F435=3),G435+J435,"")</f>
        <v/>
      </c>
      <c r="T435" s="44" t="str">
        <f>IF(AND(E435&lt;&gt;'Povolené hodnoty'!$B$4,F435=4),G435+J435,"")</f>
        <v/>
      </c>
      <c r="U435" s="44" t="str">
        <f>IF(AND(E435&lt;&gt;'Povolené hodnoty'!$B$4,F435="5a"),G435-H435+J435-K435,"")</f>
        <v/>
      </c>
      <c r="V435" s="44" t="str">
        <f>IF(AND(E435&lt;&gt;'Povolené hodnoty'!$B$4,F435="5b"),G435-H435+J435-K435,"")</f>
        <v/>
      </c>
      <c r="W435" s="44" t="str">
        <f>IF(AND(E435&lt;&gt;'Povolené hodnoty'!$B$4,F435=6),G435+J435,"")</f>
        <v/>
      </c>
      <c r="X435" s="45" t="str">
        <f>IF(AND(E435&lt;&gt;'Povolené hodnoty'!$B$4,F435=7),G435+J435,"")</f>
        <v/>
      </c>
      <c r="Y435" s="43" t="str">
        <f>IF(AND(E435&lt;&gt;'Povolené hodnoty'!$B$4,F435=10),H435+K435,"")</f>
        <v/>
      </c>
      <c r="Z435" s="44" t="str">
        <f>IF(AND(E435&lt;&gt;'Povolené hodnoty'!$B$4,F435=11),H435+K435,"")</f>
        <v/>
      </c>
      <c r="AA435" s="44" t="str">
        <f>IF(AND(E435&lt;&gt;'Povolené hodnoty'!$B$4,F435=12),H435+K435,"")</f>
        <v/>
      </c>
      <c r="AB435" s="45" t="str">
        <f>IF(AND(E435&lt;&gt;'Povolené hodnoty'!$B$4,F435=13),H435+K435,"")</f>
        <v/>
      </c>
      <c r="AD435" s="19" t="b">
        <f t="shared" si="48"/>
        <v>0</v>
      </c>
      <c r="AE435" s="19" t="b">
        <f t="shared" si="49"/>
        <v>0</v>
      </c>
      <c r="AF435" s="19" t="b">
        <f>AND(E435&lt;&gt;'Povolené hodnoty'!$B$6,OR(SUM(G435,J435)&lt;&gt;SUM(N435:O435,R435:X435),SUM(H435,K435)&lt;&gt;SUM(P435:Q435,Y435:AB435),COUNT(G435:H435,J435:K435)&lt;&gt;COUNT(N435:AB435)))</f>
        <v>0</v>
      </c>
      <c r="AG435" s="19" t="b">
        <f>AND(E435='Povolené hodnoty'!$B$6,$AG$5)</f>
        <v>0</v>
      </c>
    </row>
    <row r="436" spans="1:33" x14ac:dyDescent="0.2">
      <c r="A436" s="81">
        <f t="shared" si="44"/>
        <v>431</v>
      </c>
      <c r="B436" s="85"/>
      <c r="C436" s="86"/>
      <c r="D436" s="75"/>
      <c r="E436" s="76"/>
      <c r="F436" s="77"/>
      <c r="G436" s="78"/>
      <c r="H436" s="79"/>
      <c r="I436" s="45">
        <f t="shared" si="45"/>
        <v>3625</v>
      </c>
      <c r="J436" s="158"/>
      <c r="K436" s="159"/>
      <c r="L436" s="160">
        <f t="shared" si="46"/>
        <v>10884</v>
      </c>
      <c r="M436" s="46">
        <f t="shared" si="47"/>
        <v>431</v>
      </c>
      <c r="N436" s="43" t="str">
        <f>IF(AND(E436='Povolené hodnoty'!$B$4,F436=2),G436+J436,"")</f>
        <v/>
      </c>
      <c r="O436" s="45" t="str">
        <f>IF(AND(E436='Povolené hodnoty'!$B$4,F436=1),G436+J436,"")</f>
        <v/>
      </c>
      <c r="P436" s="43" t="str">
        <f>IF(AND(E436='Povolené hodnoty'!$B$4,F436=10),H436+K436,"")</f>
        <v/>
      </c>
      <c r="Q436" s="45" t="str">
        <f>IF(AND(E436='Povolené hodnoty'!$B$4,F436=9),H436+K436,"")</f>
        <v/>
      </c>
      <c r="R436" s="43" t="str">
        <f>IF(AND(E436&lt;&gt;'Povolené hodnoty'!$B$4,F436=2),G436+J436,"")</f>
        <v/>
      </c>
      <c r="S436" s="44" t="str">
        <f>IF(AND(E436&lt;&gt;'Povolené hodnoty'!$B$4,F436=3),G436+J436,"")</f>
        <v/>
      </c>
      <c r="T436" s="44" t="str">
        <f>IF(AND(E436&lt;&gt;'Povolené hodnoty'!$B$4,F436=4),G436+J436,"")</f>
        <v/>
      </c>
      <c r="U436" s="44" t="str">
        <f>IF(AND(E436&lt;&gt;'Povolené hodnoty'!$B$4,F436="5a"),G436-H436+J436-K436,"")</f>
        <v/>
      </c>
      <c r="V436" s="44" t="str">
        <f>IF(AND(E436&lt;&gt;'Povolené hodnoty'!$B$4,F436="5b"),G436-H436+J436-K436,"")</f>
        <v/>
      </c>
      <c r="W436" s="44" t="str">
        <f>IF(AND(E436&lt;&gt;'Povolené hodnoty'!$B$4,F436=6),G436+J436,"")</f>
        <v/>
      </c>
      <c r="X436" s="45" t="str">
        <f>IF(AND(E436&lt;&gt;'Povolené hodnoty'!$B$4,F436=7),G436+J436,"")</f>
        <v/>
      </c>
      <c r="Y436" s="43" t="str">
        <f>IF(AND(E436&lt;&gt;'Povolené hodnoty'!$B$4,F436=10),H436+K436,"")</f>
        <v/>
      </c>
      <c r="Z436" s="44" t="str">
        <f>IF(AND(E436&lt;&gt;'Povolené hodnoty'!$B$4,F436=11),H436+K436,"")</f>
        <v/>
      </c>
      <c r="AA436" s="44" t="str">
        <f>IF(AND(E436&lt;&gt;'Povolené hodnoty'!$B$4,F436=12),H436+K436,"")</f>
        <v/>
      </c>
      <c r="AB436" s="45" t="str">
        <f>IF(AND(E436&lt;&gt;'Povolené hodnoty'!$B$4,F436=13),H436+K436,"")</f>
        <v/>
      </c>
      <c r="AD436" s="19" t="b">
        <f t="shared" si="48"/>
        <v>0</v>
      </c>
      <c r="AE436" s="19" t="b">
        <f t="shared" si="49"/>
        <v>0</v>
      </c>
      <c r="AF436" s="19" t="b">
        <f>AND(E436&lt;&gt;'Povolené hodnoty'!$B$6,OR(SUM(G436,J436)&lt;&gt;SUM(N436:O436,R436:X436),SUM(H436,K436)&lt;&gt;SUM(P436:Q436,Y436:AB436),COUNT(G436:H436,J436:K436)&lt;&gt;COUNT(N436:AB436)))</f>
        <v>0</v>
      </c>
      <c r="AG436" s="19" t="b">
        <f>AND(E436='Povolené hodnoty'!$B$6,$AG$5)</f>
        <v>0</v>
      </c>
    </row>
    <row r="437" spans="1:33" x14ac:dyDescent="0.2">
      <c r="A437" s="81">
        <f t="shared" si="44"/>
        <v>432</v>
      </c>
      <c r="B437" s="85"/>
      <c r="C437" s="86"/>
      <c r="D437" s="75"/>
      <c r="E437" s="76"/>
      <c r="F437" s="77"/>
      <c r="G437" s="78"/>
      <c r="H437" s="79"/>
      <c r="I437" s="45">
        <f t="shared" si="45"/>
        <v>3625</v>
      </c>
      <c r="J437" s="158"/>
      <c r="K437" s="159"/>
      <c r="L437" s="160">
        <f t="shared" si="46"/>
        <v>10884</v>
      </c>
      <c r="M437" s="46">
        <f t="shared" si="47"/>
        <v>432</v>
      </c>
      <c r="N437" s="43" t="str">
        <f>IF(AND(E437='Povolené hodnoty'!$B$4,F437=2),G437+J437,"")</f>
        <v/>
      </c>
      <c r="O437" s="45" t="str">
        <f>IF(AND(E437='Povolené hodnoty'!$B$4,F437=1),G437+J437,"")</f>
        <v/>
      </c>
      <c r="P437" s="43" t="str">
        <f>IF(AND(E437='Povolené hodnoty'!$B$4,F437=10),H437+K437,"")</f>
        <v/>
      </c>
      <c r="Q437" s="45" t="str">
        <f>IF(AND(E437='Povolené hodnoty'!$B$4,F437=9),H437+K437,"")</f>
        <v/>
      </c>
      <c r="R437" s="43" t="str">
        <f>IF(AND(E437&lt;&gt;'Povolené hodnoty'!$B$4,F437=2),G437+J437,"")</f>
        <v/>
      </c>
      <c r="S437" s="44" t="str">
        <f>IF(AND(E437&lt;&gt;'Povolené hodnoty'!$B$4,F437=3),G437+J437,"")</f>
        <v/>
      </c>
      <c r="T437" s="44" t="str">
        <f>IF(AND(E437&lt;&gt;'Povolené hodnoty'!$B$4,F437=4),G437+J437,"")</f>
        <v/>
      </c>
      <c r="U437" s="44" t="str">
        <f>IF(AND(E437&lt;&gt;'Povolené hodnoty'!$B$4,F437="5a"),G437-H437+J437-K437,"")</f>
        <v/>
      </c>
      <c r="V437" s="44" t="str">
        <f>IF(AND(E437&lt;&gt;'Povolené hodnoty'!$B$4,F437="5b"),G437-H437+J437-K437,"")</f>
        <v/>
      </c>
      <c r="W437" s="44" t="str">
        <f>IF(AND(E437&lt;&gt;'Povolené hodnoty'!$B$4,F437=6),G437+J437,"")</f>
        <v/>
      </c>
      <c r="X437" s="45" t="str">
        <f>IF(AND(E437&lt;&gt;'Povolené hodnoty'!$B$4,F437=7),G437+J437,"")</f>
        <v/>
      </c>
      <c r="Y437" s="43" t="str">
        <f>IF(AND(E437&lt;&gt;'Povolené hodnoty'!$B$4,F437=10),H437+K437,"")</f>
        <v/>
      </c>
      <c r="Z437" s="44" t="str">
        <f>IF(AND(E437&lt;&gt;'Povolené hodnoty'!$B$4,F437=11),H437+K437,"")</f>
        <v/>
      </c>
      <c r="AA437" s="44" t="str">
        <f>IF(AND(E437&lt;&gt;'Povolené hodnoty'!$B$4,F437=12),H437+K437,"")</f>
        <v/>
      </c>
      <c r="AB437" s="45" t="str">
        <f>IF(AND(E437&lt;&gt;'Povolené hodnoty'!$B$4,F437=13),H437+K437,"")</f>
        <v/>
      </c>
      <c r="AD437" s="19" t="b">
        <f t="shared" si="48"/>
        <v>0</v>
      </c>
      <c r="AE437" s="19" t="b">
        <f t="shared" si="49"/>
        <v>0</v>
      </c>
      <c r="AF437" s="19" t="b">
        <f>AND(E437&lt;&gt;'Povolené hodnoty'!$B$6,OR(SUM(G437,J437)&lt;&gt;SUM(N437:O437,R437:X437),SUM(H437,K437)&lt;&gt;SUM(P437:Q437,Y437:AB437),COUNT(G437:H437,J437:K437)&lt;&gt;COUNT(N437:AB437)))</f>
        <v>0</v>
      </c>
      <c r="AG437" s="19" t="b">
        <f>AND(E437='Povolené hodnoty'!$B$6,$AG$5)</f>
        <v>0</v>
      </c>
    </row>
    <row r="438" spans="1:33" x14ac:dyDescent="0.2">
      <c r="A438" s="81">
        <f t="shared" si="44"/>
        <v>433</v>
      </c>
      <c r="B438" s="85"/>
      <c r="C438" s="86"/>
      <c r="D438" s="75"/>
      <c r="E438" s="76"/>
      <c r="F438" s="77"/>
      <c r="G438" s="78"/>
      <c r="H438" s="79"/>
      <c r="I438" s="45">
        <f t="shared" si="45"/>
        <v>3625</v>
      </c>
      <c r="J438" s="158"/>
      <c r="K438" s="159"/>
      <c r="L438" s="160">
        <f t="shared" si="46"/>
        <v>10884</v>
      </c>
      <c r="M438" s="46">
        <f t="shared" si="47"/>
        <v>433</v>
      </c>
      <c r="N438" s="43" t="str">
        <f>IF(AND(E438='Povolené hodnoty'!$B$4,F438=2),G438+J438,"")</f>
        <v/>
      </c>
      <c r="O438" s="45" t="str">
        <f>IF(AND(E438='Povolené hodnoty'!$B$4,F438=1),G438+J438,"")</f>
        <v/>
      </c>
      <c r="P438" s="43" t="str">
        <f>IF(AND(E438='Povolené hodnoty'!$B$4,F438=10),H438+K438,"")</f>
        <v/>
      </c>
      <c r="Q438" s="45" t="str">
        <f>IF(AND(E438='Povolené hodnoty'!$B$4,F438=9),H438+K438,"")</f>
        <v/>
      </c>
      <c r="R438" s="43" t="str">
        <f>IF(AND(E438&lt;&gt;'Povolené hodnoty'!$B$4,F438=2),G438+J438,"")</f>
        <v/>
      </c>
      <c r="S438" s="44" t="str">
        <f>IF(AND(E438&lt;&gt;'Povolené hodnoty'!$B$4,F438=3),G438+J438,"")</f>
        <v/>
      </c>
      <c r="T438" s="44" t="str">
        <f>IF(AND(E438&lt;&gt;'Povolené hodnoty'!$B$4,F438=4),G438+J438,"")</f>
        <v/>
      </c>
      <c r="U438" s="44" t="str">
        <f>IF(AND(E438&lt;&gt;'Povolené hodnoty'!$B$4,F438="5a"),G438-H438+J438-K438,"")</f>
        <v/>
      </c>
      <c r="V438" s="44" t="str">
        <f>IF(AND(E438&lt;&gt;'Povolené hodnoty'!$B$4,F438="5b"),G438-H438+J438-K438,"")</f>
        <v/>
      </c>
      <c r="W438" s="44" t="str">
        <f>IF(AND(E438&lt;&gt;'Povolené hodnoty'!$B$4,F438=6),G438+J438,"")</f>
        <v/>
      </c>
      <c r="X438" s="45" t="str">
        <f>IF(AND(E438&lt;&gt;'Povolené hodnoty'!$B$4,F438=7),G438+J438,"")</f>
        <v/>
      </c>
      <c r="Y438" s="43" t="str">
        <f>IF(AND(E438&lt;&gt;'Povolené hodnoty'!$B$4,F438=10),H438+K438,"")</f>
        <v/>
      </c>
      <c r="Z438" s="44" t="str">
        <f>IF(AND(E438&lt;&gt;'Povolené hodnoty'!$B$4,F438=11),H438+K438,"")</f>
        <v/>
      </c>
      <c r="AA438" s="44" t="str">
        <f>IF(AND(E438&lt;&gt;'Povolené hodnoty'!$B$4,F438=12),H438+K438,"")</f>
        <v/>
      </c>
      <c r="AB438" s="45" t="str">
        <f>IF(AND(E438&lt;&gt;'Povolené hodnoty'!$B$4,F438=13),H438+K438,"")</f>
        <v/>
      </c>
      <c r="AD438" s="19" t="b">
        <f t="shared" si="48"/>
        <v>0</v>
      </c>
      <c r="AE438" s="19" t="b">
        <f t="shared" si="49"/>
        <v>0</v>
      </c>
      <c r="AF438" s="19" t="b">
        <f>AND(E438&lt;&gt;'Povolené hodnoty'!$B$6,OR(SUM(G438,J438)&lt;&gt;SUM(N438:O438,R438:X438),SUM(H438,K438)&lt;&gt;SUM(P438:Q438,Y438:AB438),COUNT(G438:H438,J438:K438)&lt;&gt;COUNT(N438:AB438)))</f>
        <v>0</v>
      </c>
      <c r="AG438" s="19" t="b">
        <f>AND(E438='Povolené hodnoty'!$B$6,$AG$5)</f>
        <v>0</v>
      </c>
    </row>
    <row r="439" spans="1:33" x14ac:dyDescent="0.2">
      <c r="A439" s="81">
        <f t="shared" si="44"/>
        <v>434</v>
      </c>
      <c r="B439" s="85"/>
      <c r="C439" s="86"/>
      <c r="D439" s="75"/>
      <c r="E439" s="76"/>
      <c r="F439" s="77"/>
      <c r="G439" s="78"/>
      <c r="H439" s="79"/>
      <c r="I439" s="45">
        <f t="shared" si="45"/>
        <v>3625</v>
      </c>
      <c r="J439" s="158"/>
      <c r="K439" s="159"/>
      <c r="L439" s="160">
        <f t="shared" si="46"/>
        <v>10884</v>
      </c>
      <c r="M439" s="46">
        <f t="shared" si="47"/>
        <v>434</v>
      </c>
      <c r="N439" s="43" t="str">
        <f>IF(AND(E439='Povolené hodnoty'!$B$4,F439=2),G439+J439,"")</f>
        <v/>
      </c>
      <c r="O439" s="45" t="str">
        <f>IF(AND(E439='Povolené hodnoty'!$B$4,F439=1),G439+J439,"")</f>
        <v/>
      </c>
      <c r="P439" s="43" t="str">
        <f>IF(AND(E439='Povolené hodnoty'!$B$4,F439=10),H439+K439,"")</f>
        <v/>
      </c>
      <c r="Q439" s="45" t="str">
        <f>IF(AND(E439='Povolené hodnoty'!$B$4,F439=9),H439+K439,"")</f>
        <v/>
      </c>
      <c r="R439" s="43" t="str">
        <f>IF(AND(E439&lt;&gt;'Povolené hodnoty'!$B$4,F439=2),G439+J439,"")</f>
        <v/>
      </c>
      <c r="S439" s="44" t="str">
        <f>IF(AND(E439&lt;&gt;'Povolené hodnoty'!$B$4,F439=3),G439+J439,"")</f>
        <v/>
      </c>
      <c r="T439" s="44" t="str">
        <f>IF(AND(E439&lt;&gt;'Povolené hodnoty'!$B$4,F439=4),G439+J439,"")</f>
        <v/>
      </c>
      <c r="U439" s="44" t="str">
        <f>IF(AND(E439&lt;&gt;'Povolené hodnoty'!$B$4,F439="5a"),G439-H439+J439-K439,"")</f>
        <v/>
      </c>
      <c r="V439" s="44" t="str">
        <f>IF(AND(E439&lt;&gt;'Povolené hodnoty'!$B$4,F439="5b"),G439-H439+J439-K439,"")</f>
        <v/>
      </c>
      <c r="W439" s="44" t="str">
        <f>IF(AND(E439&lt;&gt;'Povolené hodnoty'!$B$4,F439=6),G439+J439,"")</f>
        <v/>
      </c>
      <c r="X439" s="45" t="str">
        <f>IF(AND(E439&lt;&gt;'Povolené hodnoty'!$B$4,F439=7),G439+J439,"")</f>
        <v/>
      </c>
      <c r="Y439" s="43" t="str">
        <f>IF(AND(E439&lt;&gt;'Povolené hodnoty'!$B$4,F439=10),H439+K439,"")</f>
        <v/>
      </c>
      <c r="Z439" s="44" t="str">
        <f>IF(AND(E439&lt;&gt;'Povolené hodnoty'!$B$4,F439=11),H439+K439,"")</f>
        <v/>
      </c>
      <c r="AA439" s="44" t="str">
        <f>IF(AND(E439&lt;&gt;'Povolené hodnoty'!$B$4,F439=12),H439+K439,"")</f>
        <v/>
      </c>
      <c r="AB439" s="45" t="str">
        <f>IF(AND(E439&lt;&gt;'Povolené hodnoty'!$B$4,F439=13),H439+K439,"")</f>
        <v/>
      </c>
      <c r="AD439" s="19" t="b">
        <f t="shared" si="48"/>
        <v>0</v>
      </c>
      <c r="AE439" s="19" t="b">
        <f t="shared" si="49"/>
        <v>0</v>
      </c>
      <c r="AF439" s="19" t="b">
        <f>AND(E439&lt;&gt;'Povolené hodnoty'!$B$6,OR(SUM(G439,J439)&lt;&gt;SUM(N439:O439,R439:X439),SUM(H439,K439)&lt;&gt;SUM(P439:Q439,Y439:AB439),COUNT(G439:H439,J439:K439)&lt;&gt;COUNT(N439:AB439)))</f>
        <v>0</v>
      </c>
      <c r="AG439" s="19" t="b">
        <f>AND(E439='Povolené hodnoty'!$B$6,$AG$5)</f>
        <v>0</v>
      </c>
    </row>
    <row r="440" spans="1:33" x14ac:dyDescent="0.2">
      <c r="A440" s="81">
        <f t="shared" si="44"/>
        <v>435</v>
      </c>
      <c r="B440" s="85"/>
      <c r="C440" s="86"/>
      <c r="D440" s="75"/>
      <c r="E440" s="76"/>
      <c r="F440" s="77"/>
      <c r="G440" s="78"/>
      <c r="H440" s="79"/>
      <c r="I440" s="45">
        <f t="shared" si="45"/>
        <v>3625</v>
      </c>
      <c r="J440" s="158"/>
      <c r="K440" s="159"/>
      <c r="L440" s="160">
        <f t="shared" si="46"/>
        <v>10884</v>
      </c>
      <c r="M440" s="46">
        <f t="shared" si="47"/>
        <v>435</v>
      </c>
      <c r="N440" s="43" t="str">
        <f>IF(AND(E440='Povolené hodnoty'!$B$4,F440=2),G440+J440,"")</f>
        <v/>
      </c>
      <c r="O440" s="45" t="str">
        <f>IF(AND(E440='Povolené hodnoty'!$B$4,F440=1),G440+J440,"")</f>
        <v/>
      </c>
      <c r="P440" s="43" t="str">
        <f>IF(AND(E440='Povolené hodnoty'!$B$4,F440=10),H440+K440,"")</f>
        <v/>
      </c>
      <c r="Q440" s="45" t="str">
        <f>IF(AND(E440='Povolené hodnoty'!$B$4,F440=9),H440+K440,"")</f>
        <v/>
      </c>
      <c r="R440" s="43" t="str">
        <f>IF(AND(E440&lt;&gt;'Povolené hodnoty'!$B$4,F440=2),G440+J440,"")</f>
        <v/>
      </c>
      <c r="S440" s="44" t="str">
        <f>IF(AND(E440&lt;&gt;'Povolené hodnoty'!$B$4,F440=3),G440+J440,"")</f>
        <v/>
      </c>
      <c r="T440" s="44" t="str">
        <f>IF(AND(E440&lt;&gt;'Povolené hodnoty'!$B$4,F440=4),G440+J440,"")</f>
        <v/>
      </c>
      <c r="U440" s="44" t="str">
        <f>IF(AND(E440&lt;&gt;'Povolené hodnoty'!$B$4,F440="5a"),G440-H440+J440-K440,"")</f>
        <v/>
      </c>
      <c r="V440" s="44" t="str">
        <f>IF(AND(E440&lt;&gt;'Povolené hodnoty'!$B$4,F440="5b"),G440-H440+J440-K440,"")</f>
        <v/>
      </c>
      <c r="W440" s="44" t="str">
        <f>IF(AND(E440&lt;&gt;'Povolené hodnoty'!$B$4,F440=6),G440+J440,"")</f>
        <v/>
      </c>
      <c r="X440" s="45" t="str">
        <f>IF(AND(E440&lt;&gt;'Povolené hodnoty'!$B$4,F440=7),G440+J440,"")</f>
        <v/>
      </c>
      <c r="Y440" s="43" t="str">
        <f>IF(AND(E440&lt;&gt;'Povolené hodnoty'!$B$4,F440=10),H440+K440,"")</f>
        <v/>
      </c>
      <c r="Z440" s="44" t="str">
        <f>IF(AND(E440&lt;&gt;'Povolené hodnoty'!$B$4,F440=11),H440+K440,"")</f>
        <v/>
      </c>
      <c r="AA440" s="44" t="str">
        <f>IF(AND(E440&lt;&gt;'Povolené hodnoty'!$B$4,F440=12),H440+K440,"")</f>
        <v/>
      </c>
      <c r="AB440" s="45" t="str">
        <f>IF(AND(E440&lt;&gt;'Povolené hodnoty'!$B$4,F440=13),H440+K440,"")</f>
        <v/>
      </c>
      <c r="AD440" s="19" t="b">
        <f t="shared" si="48"/>
        <v>0</v>
      </c>
      <c r="AE440" s="19" t="b">
        <f t="shared" si="49"/>
        <v>0</v>
      </c>
      <c r="AF440" s="19" t="b">
        <f>AND(E440&lt;&gt;'Povolené hodnoty'!$B$6,OR(SUM(G440,J440)&lt;&gt;SUM(N440:O440,R440:X440),SUM(H440,K440)&lt;&gt;SUM(P440:Q440,Y440:AB440),COUNT(G440:H440,J440:K440)&lt;&gt;COUNT(N440:AB440)))</f>
        <v>0</v>
      </c>
      <c r="AG440" s="19" t="b">
        <f>AND(E440='Povolené hodnoty'!$B$6,$AG$5)</f>
        <v>0</v>
      </c>
    </row>
    <row r="441" spans="1:33" x14ac:dyDescent="0.2">
      <c r="A441" s="81">
        <f t="shared" si="44"/>
        <v>436</v>
      </c>
      <c r="B441" s="85"/>
      <c r="C441" s="86"/>
      <c r="D441" s="75"/>
      <c r="E441" s="76"/>
      <c r="F441" s="77"/>
      <c r="G441" s="78"/>
      <c r="H441" s="79"/>
      <c r="I441" s="45">
        <f t="shared" si="45"/>
        <v>3625</v>
      </c>
      <c r="J441" s="158"/>
      <c r="K441" s="159"/>
      <c r="L441" s="160">
        <f t="shared" si="46"/>
        <v>10884</v>
      </c>
      <c r="M441" s="46">
        <f t="shared" si="47"/>
        <v>436</v>
      </c>
      <c r="N441" s="43" t="str">
        <f>IF(AND(E441='Povolené hodnoty'!$B$4,F441=2),G441+J441,"")</f>
        <v/>
      </c>
      <c r="O441" s="45" t="str">
        <f>IF(AND(E441='Povolené hodnoty'!$B$4,F441=1),G441+J441,"")</f>
        <v/>
      </c>
      <c r="P441" s="43" t="str">
        <f>IF(AND(E441='Povolené hodnoty'!$B$4,F441=10),H441+K441,"")</f>
        <v/>
      </c>
      <c r="Q441" s="45" t="str">
        <f>IF(AND(E441='Povolené hodnoty'!$B$4,F441=9),H441+K441,"")</f>
        <v/>
      </c>
      <c r="R441" s="43" t="str">
        <f>IF(AND(E441&lt;&gt;'Povolené hodnoty'!$B$4,F441=2),G441+J441,"")</f>
        <v/>
      </c>
      <c r="S441" s="44" t="str">
        <f>IF(AND(E441&lt;&gt;'Povolené hodnoty'!$B$4,F441=3),G441+J441,"")</f>
        <v/>
      </c>
      <c r="T441" s="44" t="str">
        <f>IF(AND(E441&lt;&gt;'Povolené hodnoty'!$B$4,F441=4),G441+J441,"")</f>
        <v/>
      </c>
      <c r="U441" s="44" t="str">
        <f>IF(AND(E441&lt;&gt;'Povolené hodnoty'!$B$4,F441="5a"),G441-H441+J441-K441,"")</f>
        <v/>
      </c>
      <c r="V441" s="44" t="str">
        <f>IF(AND(E441&lt;&gt;'Povolené hodnoty'!$B$4,F441="5b"),G441-H441+J441-K441,"")</f>
        <v/>
      </c>
      <c r="W441" s="44" t="str">
        <f>IF(AND(E441&lt;&gt;'Povolené hodnoty'!$B$4,F441=6),G441+J441,"")</f>
        <v/>
      </c>
      <c r="X441" s="45" t="str">
        <f>IF(AND(E441&lt;&gt;'Povolené hodnoty'!$B$4,F441=7),G441+J441,"")</f>
        <v/>
      </c>
      <c r="Y441" s="43" t="str">
        <f>IF(AND(E441&lt;&gt;'Povolené hodnoty'!$B$4,F441=10),H441+K441,"")</f>
        <v/>
      </c>
      <c r="Z441" s="44" t="str">
        <f>IF(AND(E441&lt;&gt;'Povolené hodnoty'!$B$4,F441=11),H441+K441,"")</f>
        <v/>
      </c>
      <c r="AA441" s="44" t="str">
        <f>IF(AND(E441&lt;&gt;'Povolené hodnoty'!$B$4,F441=12),H441+K441,"")</f>
        <v/>
      </c>
      <c r="AB441" s="45" t="str">
        <f>IF(AND(E441&lt;&gt;'Povolené hodnoty'!$B$4,F441=13),H441+K441,"")</f>
        <v/>
      </c>
      <c r="AD441" s="19" t="b">
        <f t="shared" si="48"/>
        <v>0</v>
      </c>
      <c r="AE441" s="19" t="b">
        <f t="shared" si="49"/>
        <v>0</v>
      </c>
      <c r="AF441" s="19" t="b">
        <f>AND(E441&lt;&gt;'Povolené hodnoty'!$B$6,OR(SUM(G441,J441)&lt;&gt;SUM(N441:O441,R441:X441),SUM(H441,K441)&lt;&gt;SUM(P441:Q441,Y441:AB441),COUNT(G441:H441,J441:K441)&lt;&gt;COUNT(N441:AB441)))</f>
        <v>0</v>
      </c>
      <c r="AG441" s="19" t="b">
        <f>AND(E441='Povolené hodnoty'!$B$6,$AG$5)</f>
        <v>0</v>
      </c>
    </row>
    <row r="442" spans="1:33" x14ac:dyDescent="0.2">
      <c r="A442" s="81">
        <f t="shared" si="44"/>
        <v>437</v>
      </c>
      <c r="B442" s="85"/>
      <c r="C442" s="86"/>
      <c r="D442" s="75"/>
      <c r="E442" s="76"/>
      <c r="F442" s="77"/>
      <c r="G442" s="78"/>
      <c r="H442" s="79"/>
      <c r="I442" s="45">
        <f t="shared" si="45"/>
        <v>3625</v>
      </c>
      <c r="J442" s="158"/>
      <c r="K442" s="159"/>
      <c r="L442" s="160">
        <f t="shared" si="46"/>
        <v>10884</v>
      </c>
      <c r="M442" s="46">
        <f t="shared" si="47"/>
        <v>437</v>
      </c>
      <c r="N442" s="43" t="str">
        <f>IF(AND(E442='Povolené hodnoty'!$B$4,F442=2),G442+J442,"")</f>
        <v/>
      </c>
      <c r="O442" s="45" t="str">
        <f>IF(AND(E442='Povolené hodnoty'!$B$4,F442=1),G442+J442,"")</f>
        <v/>
      </c>
      <c r="P442" s="43" t="str">
        <f>IF(AND(E442='Povolené hodnoty'!$B$4,F442=10),H442+K442,"")</f>
        <v/>
      </c>
      <c r="Q442" s="45" t="str">
        <f>IF(AND(E442='Povolené hodnoty'!$B$4,F442=9),H442+K442,"")</f>
        <v/>
      </c>
      <c r="R442" s="43" t="str">
        <f>IF(AND(E442&lt;&gt;'Povolené hodnoty'!$B$4,F442=2),G442+J442,"")</f>
        <v/>
      </c>
      <c r="S442" s="44" t="str">
        <f>IF(AND(E442&lt;&gt;'Povolené hodnoty'!$B$4,F442=3),G442+J442,"")</f>
        <v/>
      </c>
      <c r="T442" s="44" t="str">
        <f>IF(AND(E442&lt;&gt;'Povolené hodnoty'!$B$4,F442=4),G442+J442,"")</f>
        <v/>
      </c>
      <c r="U442" s="44" t="str">
        <f>IF(AND(E442&lt;&gt;'Povolené hodnoty'!$B$4,F442="5a"),G442-H442+J442-K442,"")</f>
        <v/>
      </c>
      <c r="V442" s="44" t="str">
        <f>IF(AND(E442&lt;&gt;'Povolené hodnoty'!$B$4,F442="5b"),G442-H442+J442-K442,"")</f>
        <v/>
      </c>
      <c r="W442" s="44" t="str">
        <f>IF(AND(E442&lt;&gt;'Povolené hodnoty'!$B$4,F442=6),G442+J442,"")</f>
        <v/>
      </c>
      <c r="X442" s="45" t="str">
        <f>IF(AND(E442&lt;&gt;'Povolené hodnoty'!$B$4,F442=7),G442+J442,"")</f>
        <v/>
      </c>
      <c r="Y442" s="43" t="str">
        <f>IF(AND(E442&lt;&gt;'Povolené hodnoty'!$B$4,F442=10),H442+K442,"")</f>
        <v/>
      </c>
      <c r="Z442" s="44" t="str">
        <f>IF(AND(E442&lt;&gt;'Povolené hodnoty'!$B$4,F442=11),H442+K442,"")</f>
        <v/>
      </c>
      <c r="AA442" s="44" t="str">
        <f>IF(AND(E442&lt;&gt;'Povolené hodnoty'!$B$4,F442=12),H442+K442,"")</f>
        <v/>
      </c>
      <c r="AB442" s="45" t="str">
        <f>IF(AND(E442&lt;&gt;'Povolené hodnoty'!$B$4,F442=13),H442+K442,"")</f>
        <v/>
      </c>
      <c r="AD442" s="19" t="b">
        <f t="shared" si="48"/>
        <v>0</v>
      </c>
      <c r="AE442" s="19" t="b">
        <f t="shared" si="49"/>
        <v>0</v>
      </c>
      <c r="AF442" s="19" t="b">
        <f>AND(E442&lt;&gt;'Povolené hodnoty'!$B$6,OR(SUM(G442,J442)&lt;&gt;SUM(N442:O442,R442:X442),SUM(H442,K442)&lt;&gt;SUM(P442:Q442,Y442:AB442),COUNT(G442:H442,J442:K442)&lt;&gt;COUNT(N442:AB442)))</f>
        <v>0</v>
      </c>
      <c r="AG442" s="19" t="b">
        <f>AND(E442='Povolené hodnoty'!$B$6,$AG$5)</f>
        <v>0</v>
      </c>
    </row>
    <row r="443" spans="1:33" x14ac:dyDescent="0.2">
      <c r="A443" s="81">
        <f t="shared" si="44"/>
        <v>438</v>
      </c>
      <c r="B443" s="85"/>
      <c r="C443" s="86"/>
      <c r="D443" s="75"/>
      <c r="E443" s="76"/>
      <c r="F443" s="77"/>
      <c r="G443" s="78"/>
      <c r="H443" s="79"/>
      <c r="I443" s="45">
        <f t="shared" si="45"/>
        <v>3625</v>
      </c>
      <c r="J443" s="158"/>
      <c r="K443" s="159"/>
      <c r="L443" s="160">
        <f t="shared" si="46"/>
        <v>10884</v>
      </c>
      <c r="M443" s="46">
        <f t="shared" si="47"/>
        <v>438</v>
      </c>
      <c r="N443" s="43" t="str">
        <f>IF(AND(E443='Povolené hodnoty'!$B$4,F443=2),G443+J443,"")</f>
        <v/>
      </c>
      <c r="O443" s="45" t="str">
        <f>IF(AND(E443='Povolené hodnoty'!$B$4,F443=1),G443+J443,"")</f>
        <v/>
      </c>
      <c r="P443" s="43" t="str">
        <f>IF(AND(E443='Povolené hodnoty'!$B$4,F443=10),H443+K443,"")</f>
        <v/>
      </c>
      <c r="Q443" s="45" t="str">
        <f>IF(AND(E443='Povolené hodnoty'!$B$4,F443=9),H443+K443,"")</f>
        <v/>
      </c>
      <c r="R443" s="43" t="str">
        <f>IF(AND(E443&lt;&gt;'Povolené hodnoty'!$B$4,F443=2),G443+J443,"")</f>
        <v/>
      </c>
      <c r="S443" s="44" t="str">
        <f>IF(AND(E443&lt;&gt;'Povolené hodnoty'!$B$4,F443=3),G443+J443,"")</f>
        <v/>
      </c>
      <c r="T443" s="44" t="str">
        <f>IF(AND(E443&lt;&gt;'Povolené hodnoty'!$B$4,F443=4),G443+J443,"")</f>
        <v/>
      </c>
      <c r="U443" s="44" t="str">
        <f>IF(AND(E443&lt;&gt;'Povolené hodnoty'!$B$4,F443="5a"),G443-H443+J443-K443,"")</f>
        <v/>
      </c>
      <c r="V443" s="44" t="str">
        <f>IF(AND(E443&lt;&gt;'Povolené hodnoty'!$B$4,F443="5b"),G443-H443+J443-K443,"")</f>
        <v/>
      </c>
      <c r="W443" s="44" t="str">
        <f>IF(AND(E443&lt;&gt;'Povolené hodnoty'!$B$4,F443=6),G443+J443,"")</f>
        <v/>
      </c>
      <c r="X443" s="45" t="str">
        <f>IF(AND(E443&lt;&gt;'Povolené hodnoty'!$B$4,F443=7),G443+J443,"")</f>
        <v/>
      </c>
      <c r="Y443" s="43" t="str">
        <f>IF(AND(E443&lt;&gt;'Povolené hodnoty'!$B$4,F443=10),H443+K443,"")</f>
        <v/>
      </c>
      <c r="Z443" s="44" t="str">
        <f>IF(AND(E443&lt;&gt;'Povolené hodnoty'!$B$4,F443=11),H443+K443,"")</f>
        <v/>
      </c>
      <c r="AA443" s="44" t="str">
        <f>IF(AND(E443&lt;&gt;'Povolené hodnoty'!$B$4,F443=12),H443+K443,"")</f>
        <v/>
      </c>
      <c r="AB443" s="45" t="str">
        <f>IF(AND(E443&lt;&gt;'Povolené hodnoty'!$B$4,F443=13),H443+K443,"")</f>
        <v/>
      </c>
      <c r="AD443" s="19" t="b">
        <f t="shared" si="48"/>
        <v>0</v>
      </c>
      <c r="AE443" s="19" t="b">
        <f t="shared" si="49"/>
        <v>0</v>
      </c>
      <c r="AF443" s="19" t="b">
        <f>AND(E443&lt;&gt;'Povolené hodnoty'!$B$6,OR(SUM(G443,J443)&lt;&gt;SUM(N443:O443,R443:X443),SUM(H443,K443)&lt;&gt;SUM(P443:Q443,Y443:AB443),COUNT(G443:H443,J443:K443)&lt;&gt;COUNT(N443:AB443)))</f>
        <v>0</v>
      </c>
      <c r="AG443" s="19" t="b">
        <f>AND(E443='Povolené hodnoty'!$B$6,$AG$5)</f>
        <v>0</v>
      </c>
    </row>
    <row r="444" spans="1:33" x14ac:dyDescent="0.2">
      <c r="A444" s="81">
        <f t="shared" si="44"/>
        <v>439</v>
      </c>
      <c r="B444" s="85"/>
      <c r="C444" s="86"/>
      <c r="D444" s="75"/>
      <c r="E444" s="76"/>
      <c r="F444" s="77"/>
      <c r="G444" s="78"/>
      <c r="H444" s="79"/>
      <c r="I444" s="45">
        <f t="shared" si="45"/>
        <v>3625</v>
      </c>
      <c r="J444" s="158"/>
      <c r="K444" s="159"/>
      <c r="L444" s="160">
        <f t="shared" si="46"/>
        <v>10884</v>
      </c>
      <c r="M444" s="46">
        <f t="shared" si="47"/>
        <v>439</v>
      </c>
      <c r="N444" s="43" t="str">
        <f>IF(AND(E444='Povolené hodnoty'!$B$4,F444=2),G444+J444,"")</f>
        <v/>
      </c>
      <c r="O444" s="45" t="str">
        <f>IF(AND(E444='Povolené hodnoty'!$B$4,F444=1),G444+J444,"")</f>
        <v/>
      </c>
      <c r="P444" s="43" t="str">
        <f>IF(AND(E444='Povolené hodnoty'!$B$4,F444=10),H444+K444,"")</f>
        <v/>
      </c>
      <c r="Q444" s="45" t="str">
        <f>IF(AND(E444='Povolené hodnoty'!$B$4,F444=9),H444+K444,"")</f>
        <v/>
      </c>
      <c r="R444" s="43" t="str">
        <f>IF(AND(E444&lt;&gt;'Povolené hodnoty'!$B$4,F444=2),G444+J444,"")</f>
        <v/>
      </c>
      <c r="S444" s="44" t="str">
        <f>IF(AND(E444&lt;&gt;'Povolené hodnoty'!$B$4,F444=3),G444+J444,"")</f>
        <v/>
      </c>
      <c r="T444" s="44" t="str">
        <f>IF(AND(E444&lt;&gt;'Povolené hodnoty'!$B$4,F444=4),G444+J444,"")</f>
        <v/>
      </c>
      <c r="U444" s="44" t="str">
        <f>IF(AND(E444&lt;&gt;'Povolené hodnoty'!$B$4,F444="5a"),G444-H444+J444-K444,"")</f>
        <v/>
      </c>
      <c r="V444" s="44" t="str">
        <f>IF(AND(E444&lt;&gt;'Povolené hodnoty'!$B$4,F444="5b"),G444-H444+J444-K444,"")</f>
        <v/>
      </c>
      <c r="W444" s="44" t="str">
        <f>IF(AND(E444&lt;&gt;'Povolené hodnoty'!$B$4,F444=6),G444+J444,"")</f>
        <v/>
      </c>
      <c r="X444" s="45" t="str">
        <f>IF(AND(E444&lt;&gt;'Povolené hodnoty'!$B$4,F444=7),G444+J444,"")</f>
        <v/>
      </c>
      <c r="Y444" s="43" t="str">
        <f>IF(AND(E444&lt;&gt;'Povolené hodnoty'!$B$4,F444=10),H444+K444,"")</f>
        <v/>
      </c>
      <c r="Z444" s="44" t="str">
        <f>IF(AND(E444&lt;&gt;'Povolené hodnoty'!$B$4,F444=11),H444+K444,"")</f>
        <v/>
      </c>
      <c r="AA444" s="44" t="str">
        <f>IF(AND(E444&lt;&gt;'Povolené hodnoty'!$B$4,F444=12),H444+K444,"")</f>
        <v/>
      </c>
      <c r="AB444" s="45" t="str">
        <f>IF(AND(E444&lt;&gt;'Povolené hodnoty'!$B$4,F444=13),H444+K444,"")</f>
        <v/>
      </c>
      <c r="AD444" s="19" t="b">
        <f t="shared" si="48"/>
        <v>0</v>
      </c>
      <c r="AE444" s="19" t="b">
        <f t="shared" si="49"/>
        <v>0</v>
      </c>
      <c r="AF444" s="19" t="b">
        <f>AND(E444&lt;&gt;'Povolené hodnoty'!$B$6,OR(SUM(G444,J444)&lt;&gt;SUM(N444:O444,R444:X444),SUM(H444,K444)&lt;&gt;SUM(P444:Q444,Y444:AB444),COUNT(G444:H444,J444:K444)&lt;&gt;COUNT(N444:AB444)))</f>
        <v>0</v>
      </c>
      <c r="AG444" s="19" t="b">
        <f>AND(E444='Povolené hodnoty'!$B$6,$AG$5)</f>
        <v>0</v>
      </c>
    </row>
    <row r="445" spans="1:33" x14ac:dyDescent="0.2">
      <c r="A445" s="81">
        <f t="shared" si="44"/>
        <v>440</v>
      </c>
      <c r="B445" s="85"/>
      <c r="C445" s="86"/>
      <c r="D445" s="75"/>
      <c r="E445" s="76"/>
      <c r="F445" s="77"/>
      <c r="G445" s="78"/>
      <c r="H445" s="79"/>
      <c r="I445" s="45">
        <f t="shared" si="45"/>
        <v>3625</v>
      </c>
      <c r="J445" s="158"/>
      <c r="K445" s="159"/>
      <c r="L445" s="160">
        <f t="shared" si="46"/>
        <v>10884</v>
      </c>
      <c r="M445" s="46">
        <f t="shared" si="47"/>
        <v>440</v>
      </c>
      <c r="N445" s="43" t="str">
        <f>IF(AND(E445='Povolené hodnoty'!$B$4,F445=2),G445+J445,"")</f>
        <v/>
      </c>
      <c r="O445" s="45" t="str">
        <f>IF(AND(E445='Povolené hodnoty'!$B$4,F445=1),G445+J445,"")</f>
        <v/>
      </c>
      <c r="P445" s="43" t="str">
        <f>IF(AND(E445='Povolené hodnoty'!$B$4,F445=10),H445+K445,"")</f>
        <v/>
      </c>
      <c r="Q445" s="45" t="str">
        <f>IF(AND(E445='Povolené hodnoty'!$B$4,F445=9),H445+K445,"")</f>
        <v/>
      </c>
      <c r="R445" s="43" t="str">
        <f>IF(AND(E445&lt;&gt;'Povolené hodnoty'!$B$4,F445=2),G445+J445,"")</f>
        <v/>
      </c>
      <c r="S445" s="44" t="str">
        <f>IF(AND(E445&lt;&gt;'Povolené hodnoty'!$B$4,F445=3),G445+J445,"")</f>
        <v/>
      </c>
      <c r="T445" s="44" t="str">
        <f>IF(AND(E445&lt;&gt;'Povolené hodnoty'!$B$4,F445=4),G445+J445,"")</f>
        <v/>
      </c>
      <c r="U445" s="44" t="str">
        <f>IF(AND(E445&lt;&gt;'Povolené hodnoty'!$B$4,F445="5a"),G445-H445+J445-K445,"")</f>
        <v/>
      </c>
      <c r="V445" s="44" t="str">
        <f>IF(AND(E445&lt;&gt;'Povolené hodnoty'!$B$4,F445="5b"),G445-H445+J445-K445,"")</f>
        <v/>
      </c>
      <c r="W445" s="44" t="str">
        <f>IF(AND(E445&lt;&gt;'Povolené hodnoty'!$B$4,F445=6),G445+J445,"")</f>
        <v/>
      </c>
      <c r="X445" s="45" t="str">
        <f>IF(AND(E445&lt;&gt;'Povolené hodnoty'!$B$4,F445=7),G445+J445,"")</f>
        <v/>
      </c>
      <c r="Y445" s="43" t="str">
        <f>IF(AND(E445&lt;&gt;'Povolené hodnoty'!$B$4,F445=10),H445+K445,"")</f>
        <v/>
      </c>
      <c r="Z445" s="44" t="str">
        <f>IF(AND(E445&lt;&gt;'Povolené hodnoty'!$B$4,F445=11),H445+K445,"")</f>
        <v/>
      </c>
      <c r="AA445" s="44" t="str">
        <f>IF(AND(E445&lt;&gt;'Povolené hodnoty'!$B$4,F445=12),H445+K445,"")</f>
        <v/>
      </c>
      <c r="AB445" s="45" t="str">
        <f>IF(AND(E445&lt;&gt;'Povolené hodnoty'!$B$4,F445=13),H445+K445,"")</f>
        <v/>
      </c>
      <c r="AD445" s="19" t="b">
        <f t="shared" si="48"/>
        <v>0</v>
      </c>
      <c r="AE445" s="19" t="b">
        <f t="shared" si="49"/>
        <v>0</v>
      </c>
      <c r="AF445" s="19" t="b">
        <f>AND(E445&lt;&gt;'Povolené hodnoty'!$B$6,OR(SUM(G445,J445)&lt;&gt;SUM(N445:O445,R445:X445),SUM(H445,K445)&lt;&gt;SUM(P445:Q445,Y445:AB445),COUNT(G445:H445,J445:K445)&lt;&gt;COUNT(N445:AB445)))</f>
        <v>0</v>
      </c>
      <c r="AG445" s="19" t="b">
        <f>AND(E445='Povolené hodnoty'!$B$6,$AG$5)</f>
        <v>0</v>
      </c>
    </row>
    <row r="446" spans="1:33" x14ac:dyDescent="0.2">
      <c r="A446" s="81">
        <f t="shared" si="44"/>
        <v>441</v>
      </c>
      <c r="B446" s="85"/>
      <c r="C446" s="86"/>
      <c r="D446" s="75"/>
      <c r="E446" s="76"/>
      <c r="F446" s="77"/>
      <c r="G446" s="78"/>
      <c r="H446" s="79"/>
      <c r="I446" s="45">
        <f t="shared" si="45"/>
        <v>3625</v>
      </c>
      <c r="J446" s="158"/>
      <c r="K446" s="159"/>
      <c r="L446" s="160">
        <f t="shared" si="46"/>
        <v>10884</v>
      </c>
      <c r="M446" s="46">
        <f t="shared" si="47"/>
        <v>441</v>
      </c>
      <c r="N446" s="43" t="str">
        <f>IF(AND(E446='Povolené hodnoty'!$B$4,F446=2),G446+J446,"")</f>
        <v/>
      </c>
      <c r="O446" s="45" t="str">
        <f>IF(AND(E446='Povolené hodnoty'!$B$4,F446=1),G446+J446,"")</f>
        <v/>
      </c>
      <c r="P446" s="43" t="str">
        <f>IF(AND(E446='Povolené hodnoty'!$B$4,F446=10),H446+K446,"")</f>
        <v/>
      </c>
      <c r="Q446" s="45" t="str">
        <f>IF(AND(E446='Povolené hodnoty'!$B$4,F446=9),H446+K446,"")</f>
        <v/>
      </c>
      <c r="R446" s="43" t="str">
        <f>IF(AND(E446&lt;&gt;'Povolené hodnoty'!$B$4,F446=2),G446+J446,"")</f>
        <v/>
      </c>
      <c r="S446" s="44" t="str">
        <f>IF(AND(E446&lt;&gt;'Povolené hodnoty'!$B$4,F446=3),G446+J446,"")</f>
        <v/>
      </c>
      <c r="T446" s="44" t="str">
        <f>IF(AND(E446&lt;&gt;'Povolené hodnoty'!$B$4,F446=4),G446+J446,"")</f>
        <v/>
      </c>
      <c r="U446" s="44" t="str">
        <f>IF(AND(E446&lt;&gt;'Povolené hodnoty'!$B$4,F446="5a"),G446-H446+J446-K446,"")</f>
        <v/>
      </c>
      <c r="V446" s="44" t="str">
        <f>IF(AND(E446&lt;&gt;'Povolené hodnoty'!$B$4,F446="5b"),G446-H446+J446-K446,"")</f>
        <v/>
      </c>
      <c r="W446" s="44" t="str">
        <f>IF(AND(E446&lt;&gt;'Povolené hodnoty'!$B$4,F446=6),G446+J446,"")</f>
        <v/>
      </c>
      <c r="X446" s="45" t="str">
        <f>IF(AND(E446&lt;&gt;'Povolené hodnoty'!$B$4,F446=7),G446+J446,"")</f>
        <v/>
      </c>
      <c r="Y446" s="43" t="str">
        <f>IF(AND(E446&lt;&gt;'Povolené hodnoty'!$B$4,F446=10),H446+K446,"")</f>
        <v/>
      </c>
      <c r="Z446" s="44" t="str">
        <f>IF(AND(E446&lt;&gt;'Povolené hodnoty'!$B$4,F446=11),H446+K446,"")</f>
        <v/>
      </c>
      <c r="AA446" s="44" t="str">
        <f>IF(AND(E446&lt;&gt;'Povolené hodnoty'!$B$4,F446=12),H446+K446,"")</f>
        <v/>
      </c>
      <c r="AB446" s="45" t="str">
        <f>IF(AND(E446&lt;&gt;'Povolené hodnoty'!$B$4,F446=13),H446+K446,"")</f>
        <v/>
      </c>
      <c r="AD446" s="19" t="b">
        <f t="shared" si="48"/>
        <v>0</v>
      </c>
      <c r="AE446" s="19" t="b">
        <f t="shared" si="49"/>
        <v>0</v>
      </c>
      <c r="AF446" s="19" t="b">
        <f>AND(E446&lt;&gt;'Povolené hodnoty'!$B$6,OR(SUM(G446,J446)&lt;&gt;SUM(N446:O446,R446:X446),SUM(H446,K446)&lt;&gt;SUM(P446:Q446,Y446:AB446),COUNT(G446:H446,J446:K446)&lt;&gt;COUNT(N446:AB446)))</f>
        <v>0</v>
      </c>
      <c r="AG446" s="19" t="b">
        <f>AND(E446='Povolené hodnoty'!$B$6,$AG$5)</f>
        <v>0</v>
      </c>
    </row>
    <row r="447" spans="1:33" x14ac:dyDescent="0.2">
      <c r="A447" s="81">
        <f t="shared" si="44"/>
        <v>442</v>
      </c>
      <c r="B447" s="85"/>
      <c r="C447" s="86"/>
      <c r="D447" s="75"/>
      <c r="E447" s="76"/>
      <c r="F447" s="77"/>
      <c r="G447" s="78"/>
      <c r="H447" s="79"/>
      <c r="I447" s="45">
        <f t="shared" si="45"/>
        <v>3625</v>
      </c>
      <c r="J447" s="158"/>
      <c r="K447" s="159"/>
      <c r="L447" s="160">
        <f t="shared" si="46"/>
        <v>10884</v>
      </c>
      <c r="M447" s="46">
        <f t="shared" si="47"/>
        <v>442</v>
      </c>
      <c r="N447" s="43" t="str">
        <f>IF(AND(E447='Povolené hodnoty'!$B$4,F447=2),G447+J447,"")</f>
        <v/>
      </c>
      <c r="O447" s="45" t="str">
        <f>IF(AND(E447='Povolené hodnoty'!$B$4,F447=1),G447+J447,"")</f>
        <v/>
      </c>
      <c r="P447" s="43" t="str">
        <f>IF(AND(E447='Povolené hodnoty'!$B$4,F447=10),H447+K447,"")</f>
        <v/>
      </c>
      <c r="Q447" s="45" t="str">
        <f>IF(AND(E447='Povolené hodnoty'!$B$4,F447=9),H447+K447,"")</f>
        <v/>
      </c>
      <c r="R447" s="43" t="str">
        <f>IF(AND(E447&lt;&gt;'Povolené hodnoty'!$B$4,F447=2),G447+J447,"")</f>
        <v/>
      </c>
      <c r="S447" s="44" t="str">
        <f>IF(AND(E447&lt;&gt;'Povolené hodnoty'!$B$4,F447=3),G447+J447,"")</f>
        <v/>
      </c>
      <c r="T447" s="44" t="str">
        <f>IF(AND(E447&lt;&gt;'Povolené hodnoty'!$B$4,F447=4),G447+J447,"")</f>
        <v/>
      </c>
      <c r="U447" s="44" t="str">
        <f>IF(AND(E447&lt;&gt;'Povolené hodnoty'!$B$4,F447="5a"),G447-H447+J447-K447,"")</f>
        <v/>
      </c>
      <c r="V447" s="44" t="str">
        <f>IF(AND(E447&lt;&gt;'Povolené hodnoty'!$B$4,F447="5b"),G447-H447+J447-K447,"")</f>
        <v/>
      </c>
      <c r="W447" s="44" t="str">
        <f>IF(AND(E447&lt;&gt;'Povolené hodnoty'!$B$4,F447=6),G447+J447,"")</f>
        <v/>
      </c>
      <c r="X447" s="45" t="str">
        <f>IF(AND(E447&lt;&gt;'Povolené hodnoty'!$B$4,F447=7),G447+J447,"")</f>
        <v/>
      </c>
      <c r="Y447" s="43" t="str">
        <f>IF(AND(E447&lt;&gt;'Povolené hodnoty'!$B$4,F447=10),H447+K447,"")</f>
        <v/>
      </c>
      <c r="Z447" s="44" t="str">
        <f>IF(AND(E447&lt;&gt;'Povolené hodnoty'!$B$4,F447=11),H447+K447,"")</f>
        <v/>
      </c>
      <c r="AA447" s="44" t="str">
        <f>IF(AND(E447&lt;&gt;'Povolené hodnoty'!$B$4,F447=12),H447+K447,"")</f>
        <v/>
      </c>
      <c r="AB447" s="45" t="str">
        <f>IF(AND(E447&lt;&gt;'Povolené hodnoty'!$B$4,F447=13),H447+K447,"")</f>
        <v/>
      </c>
      <c r="AD447" s="19" t="b">
        <f t="shared" si="48"/>
        <v>0</v>
      </c>
      <c r="AE447" s="19" t="b">
        <f t="shared" si="49"/>
        <v>0</v>
      </c>
      <c r="AF447" s="19" t="b">
        <f>AND(E447&lt;&gt;'Povolené hodnoty'!$B$6,OR(SUM(G447,J447)&lt;&gt;SUM(N447:O447,R447:X447),SUM(H447,K447)&lt;&gt;SUM(P447:Q447,Y447:AB447),COUNT(G447:H447,J447:K447)&lt;&gt;COUNT(N447:AB447)))</f>
        <v>0</v>
      </c>
      <c r="AG447" s="19" t="b">
        <f>AND(E447='Povolené hodnoty'!$B$6,$AG$5)</f>
        <v>0</v>
      </c>
    </row>
    <row r="448" spans="1:33" x14ac:dyDescent="0.2">
      <c r="A448" s="81">
        <f t="shared" si="44"/>
        <v>443</v>
      </c>
      <c r="B448" s="85"/>
      <c r="C448" s="86"/>
      <c r="D448" s="75"/>
      <c r="E448" s="76"/>
      <c r="F448" s="77"/>
      <c r="G448" s="78"/>
      <c r="H448" s="79"/>
      <c r="I448" s="45">
        <f t="shared" si="45"/>
        <v>3625</v>
      </c>
      <c r="J448" s="158"/>
      <c r="K448" s="159"/>
      <c r="L448" s="160">
        <f t="shared" si="46"/>
        <v>10884</v>
      </c>
      <c r="M448" s="46">
        <f t="shared" si="47"/>
        <v>443</v>
      </c>
      <c r="N448" s="43" t="str">
        <f>IF(AND(E448='Povolené hodnoty'!$B$4,F448=2),G448+J448,"")</f>
        <v/>
      </c>
      <c r="O448" s="45" t="str">
        <f>IF(AND(E448='Povolené hodnoty'!$B$4,F448=1),G448+J448,"")</f>
        <v/>
      </c>
      <c r="P448" s="43" t="str">
        <f>IF(AND(E448='Povolené hodnoty'!$B$4,F448=10),H448+K448,"")</f>
        <v/>
      </c>
      <c r="Q448" s="45" t="str">
        <f>IF(AND(E448='Povolené hodnoty'!$B$4,F448=9),H448+K448,"")</f>
        <v/>
      </c>
      <c r="R448" s="43" t="str">
        <f>IF(AND(E448&lt;&gt;'Povolené hodnoty'!$B$4,F448=2),G448+J448,"")</f>
        <v/>
      </c>
      <c r="S448" s="44" t="str">
        <f>IF(AND(E448&lt;&gt;'Povolené hodnoty'!$B$4,F448=3),G448+J448,"")</f>
        <v/>
      </c>
      <c r="T448" s="44" t="str">
        <f>IF(AND(E448&lt;&gt;'Povolené hodnoty'!$B$4,F448=4),G448+J448,"")</f>
        <v/>
      </c>
      <c r="U448" s="44" t="str">
        <f>IF(AND(E448&lt;&gt;'Povolené hodnoty'!$B$4,F448="5a"),G448-H448+J448-K448,"")</f>
        <v/>
      </c>
      <c r="V448" s="44" t="str">
        <f>IF(AND(E448&lt;&gt;'Povolené hodnoty'!$B$4,F448="5b"),G448-H448+J448-K448,"")</f>
        <v/>
      </c>
      <c r="W448" s="44" t="str">
        <f>IF(AND(E448&lt;&gt;'Povolené hodnoty'!$B$4,F448=6),G448+J448,"")</f>
        <v/>
      </c>
      <c r="X448" s="45" t="str">
        <f>IF(AND(E448&lt;&gt;'Povolené hodnoty'!$B$4,F448=7),G448+J448,"")</f>
        <v/>
      </c>
      <c r="Y448" s="43" t="str">
        <f>IF(AND(E448&lt;&gt;'Povolené hodnoty'!$B$4,F448=10),H448+K448,"")</f>
        <v/>
      </c>
      <c r="Z448" s="44" t="str">
        <f>IF(AND(E448&lt;&gt;'Povolené hodnoty'!$B$4,F448=11),H448+K448,"")</f>
        <v/>
      </c>
      <c r="AA448" s="44" t="str">
        <f>IF(AND(E448&lt;&gt;'Povolené hodnoty'!$B$4,F448=12),H448+K448,"")</f>
        <v/>
      </c>
      <c r="AB448" s="45" t="str">
        <f>IF(AND(E448&lt;&gt;'Povolené hodnoty'!$B$4,F448=13),H448+K448,"")</f>
        <v/>
      </c>
      <c r="AD448" s="19" t="b">
        <f t="shared" si="48"/>
        <v>0</v>
      </c>
      <c r="AE448" s="19" t="b">
        <f t="shared" si="49"/>
        <v>0</v>
      </c>
      <c r="AF448" s="19" t="b">
        <f>AND(E448&lt;&gt;'Povolené hodnoty'!$B$6,OR(SUM(G448,J448)&lt;&gt;SUM(N448:O448,R448:X448),SUM(H448,K448)&lt;&gt;SUM(P448:Q448,Y448:AB448),COUNT(G448:H448,J448:K448)&lt;&gt;COUNT(N448:AB448)))</f>
        <v>0</v>
      </c>
      <c r="AG448" s="19" t="b">
        <f>AND(E448='Povolené hodnoty'!$B$6,$AG$5)</f>
        <v>0</v>
      </c>
    </row>
    <row r="449" spans="1:33" x14ac:dyDescent="0.2">
      <c r="A449" s="81">
        <f t="shared" si="44"/>
        <v>444</v>
      </c>
      <c r="B449" s="85"/>
      <c r="C449" s="86"/>
      <c r="D449" s="75"/>
      <c r="E449" s="76"/>
      <c r="F449" s="77"/>
      <c r="G449" s="78"/>
      <c r="H449" s="79"/>
      <c r="I449" s="45">
        <f t="shared" si="45"/>
        <v>3625</v>
      </c>
      <c r="J449" s="158"/>
      <c r="K449" s="159"/>
      <c r="L449" s="160">
        <f t="shared" si="46"/>
        <v>10884</v>
      </c>
      <c r="M449" s="46">
        <f t="shared" si="47"/>
        <v>444</v>
      </c>
      <c r="N449" s="43" t="str">
        <f>IF(AND(E449='Povolené hodnoty'!$B$4,F449=2),G449+J449,"")</f>
        <v/>
      </c>
      <c r="O449" s="45" t="str">
        <f>IF(AND(E449='Povolené hodnoty'!$B$4,F449=1),G449+J449,"")</f>
        <v/>
      </c>
      <c r="P449" s="43" t="str">
        <f>IF(AND(E449='Povolené hodnoty'!$B$4,F449=10),H449+K449,"")</f>
        <v/>
      </c>
      <c r="Q449" s="45" t="str">
        <f>IF(AND(E449='Povolené hodnoty'!$B$4,F449=9),H449+K449,"")</f>
        <v/>
      </c>
      <c r="R449" s="43" t="str">
        <f>IF(AND(E449&lt;&gt;'Povolené hodnoty'!$B$4,F449=2),G449+J449,"")</f>
        <v/>
      </c>
      <c r="S449" s="44" t="str">
        <f>IF(AND(E449&lt;&gt;'Povolené hodnoty'!$B$4,F449=3),G449+J449,"")</f>
        <v/>
      </c>
      <c r="T449" s="44" t="str">
        <f>IF(AND(E449&lt;&gt;'Povolené hodnoty'!$B$4,F449=4),G449+J449,"")</f>
        <v/>
      </c>
      <c r="U449" s="44" t="str">
        <f>IF(AND(E449&lt;&gt;'Povolené hodnoty'!$B$4,F449="5a"),G449-H449+J449-K449,"")</f>
        <v/>
      </c>
      <c r="V449" s="44" t="str">
        <f>IF(AND(E449&lt;&gt;'Povolené hodnoty'!$B$4,F449="5b"),G449-H449+J449-K449,"")</f>
        <v/>
      </c>
      <c r="W449" s="44" t="str">
        <f>IF(AND(E449&lt;&gt;'Povolené hodnoty'!$B$4,F449=6),G449+J449,"")</f>
        <v/>
      </c>
      <c r="X449" s="45" t="str">
        <f>IF(AND(E449&lt;&gt;'Povolené hodnoty'!$B$4,F449=7),G449+J449,"")</f>
        <v/>
      </c>
      <c r="Y449" s="43" t="str">
        <f>IF(AND(E449&lt;&gt;'Povolené hodnoty'!$B$4,F449=10),H449+K449,"")</f>
        <v/>
      </c>
      <c r="Z449" s="44" t="str">
        <f>IF(AND(E449&lt;&gt;'Povolené hodnoty'!$B$4,F449=11),H449+K449,"")</f>
        <v/>
      </c>
      <c r="AA449" s="44" t="str">
        <f>IF(AND(E449&lt;&gt;'Povolené hodnoty'!$B$4,F449=12),H449+K449,"")</f>
        <v/>
      </c>
      <c r="AB449" s="45" t="str">
        <f>IF(AND(E449&lt;&gt;'Povolené hodnoty'!$B$4,F449=13),H449+K449,"")</f>
        <v/>
      </c>
      <c r="AD449" s="19" t="b">
        <f t="shared" si="48"/>
        <v>0</v>
      </c>
      <c r="AE449" s="19" t="b">
        <f t="shared" si="49"/>
        <v>0</v>
      </c>
      <c r="AF449" s="19" t="b">
        <f>AND(E449&lt;&gt;'Povolené hodnoty'!$B$6,OR(SUM(G449,J449)&lt;&gt;SUM(N449:O449,R449:X449),SUM(H449,K449)&lt;&gt;SUM(P449:Q449,Y449:AB449),COUNT(G449:H449,J449:K449)&lt;&gt;COUNT(N449:AB449)))</f>
        <v>0</v>
      </c>
      <c r="AG449" s="19" t="b">
        <f>AND(E449='Povolené hodnoty'!$B$6,$AG$5)</f>
        <v>0</v>
      </c>
    </row>
    <row r="450" spans="1:33" x14ac:dyDescent="0.2">
      <c r="A450" s="81">
        <f t="shared" si="44"/>
        <v>445</v>
      </c>
      <c r="B450" s="85"/>
      <c r="C450" s="86"/>
      <c r="D450" s="75"/>
      <c r="E450" s="76"/>
      <c r="F450" s="77"/>
      <c r="G450" s="78"/>
      <c r="H450" s="79"/>
      <c r="I450" s="45">
        <f t="shared" si="45"/>
        <v>3625</v>
      </c>
      <c r="J450" s="158"/>
      <c r="K450" s="159"/>
      <c r="L450" s="160">
        <f t="shared" si="46"/>
        <v>10884</v>
      </c>
      <c r="M450" s="46">
        <f t="shared" si="47"/>
        <v>445</v>
      </c>
      <c r="N450" s="43" t="str">
        <f>IF(AND(E450='Povolené hodnoty'!$B$4,F450=2),G450+J450,"")</f>
        <v/>
      </c>
      <c r="O450" s="45" t="str">
        <f>IF(AND(E450='Povolené hodnoty'!$B$4,F450=1),G450+J450,"")</f>
        <v/>
      </c>
      <c r="P450" s="43" t="str">
        <f>IF(AND(E450='Povolené hodnoty'!$B$4,F450=10),H450+K450,"")</f>
        <v/>
      </c>
      <c r="Q450" s="45" t="str">
        <f>IF(AND(E450='Povolené hodnoty'!$B$4,F450=9),H450+K450,"")</f>
        <v/>
      </c>
      <c r="R450" s="43" t="str">
        <f>IF(AND(E450&lt;&gt;'Povolené hodnoty'!$B$4,F450=2),G450+J450,"")</f>
        <v/>
      </c>
      <c r="S450" s="44" t="str">
        <f>IF(AND(E450&lt;&gt;'Povolené hodnoty'!$B$4,F450=3),G450+J450,"")</f>
        <v/>
      </c>
      <c r="T450" s="44" t="str">
        <f>IF(AND(E450&lt;&gt;'Povolené hodnoty'!$B$4,F450=4),G450+J450,"")</f>
        <v/>
      </c>
      <c r="U450" s="44" t="str">
        <f>IF(AND(E450&lt;&gt;'Povolené hodnoty'!$B$4,F450="5a"),G450-H450+J450-K450,"")</f>
        <v/>
      </c>
      <c r="V450" s="44" t="str">
        <f>IF(AND(E450&lt;&gt;'Povolené hodnoty'!$B$4,F450="5b"),G450-H450+J450-K450,"")</f>
        <v/>
      </c>
      <c r="W450" s="44" t="str">
        <f>IF(AND(E450&lt;&gt;'Povolené hodnoty'!$B$4,F450=6),G450+J450,"")</f>
        <v/>
      </c>
      <c r="X450" s="45" t="str">
        <f>IF(AND(E450&lt;&gt;'Povolené hodnoty'!$B$4,F450=7),G450+J450,"")</f>
        <v/>
      </c>
      <c r="Y450" s="43" t="str">
        <f>IF(AND(E450&lt;&gt;'Povolené hodnoty'!$B$4,F450=10),H450+K450,"")</f>
        <v/>
      </c>
      <c r="Z450" s="44" t="str">
        <f>IF(AND(E450&lt;&gt;'Povolené hodnoty'!$B$4,F450=11),H450+K450,"")</f>
        <v/>
      </c>
      <c r="AA450" s="44" t="str">
        <f>IF(AND(E450&lt;&gt;'Povolené hodnoty'!$B$4,F450=12),H450+K450,"")</f>
        <v/>
      </c>
      <c r="AB450" s="45" t="str">
        <f>IF(AND(E450&lt;&gt;'Povolené hodnoty'!$B$4,F450=13),H450+K450,"")</f>
        <v/>
      </c>
      <c r="AD450" s="19" t="b">
        <f t="shared" si="48"/>
        <v>0</v>
      </c>
      <c r="AE450" s="19" t="b">
        <f t="shared" si="49"/>
        <v>0</v>
      </c>
      <c r="AF450" s="19" t="b">
        <f>AND(E450&lt;&gt;'Povolené hodnoty'!$B$6,OR(SUM(G450,J450)&lt;&gt;SUM(N450:O450,R450:X450),SUM(H450,K450)&lt;&gt;SUM(P450:Q450,Y450:AB450),COUNT(G450:H450,J450:K450)&lt;&gt;COUNT(N450:AB450)))</f>
        <v>0</v>
      </c>
      <c r="AG450" s="19" t="b">
        <f>AND(E450='Povolené hodnoty'!$B$6,$AG$5)</f>
        <v>0</v>
      </c>
    </row>
    <row r="451" spans="1:33" x14ac:dyDescent="0.2">
      <c r="A451" s="81">
        <f t="shared" si="44"/>
        <v>446</v>
      </c>
      <c r="B451" s="85"/>
      <c r="C451" s="86"/>
      <c r="D451" s="75"/>
      <c r="E451" s="76"/>
      <c r="F451" s="77"/>
      <c r="G451" s="78"/>
      <c r="H451" s="79"/>
      <c r="I451" s="45">
        <f t="shared" si="45"/>
        <v>3625</v>
      </c>
      <c r="J451" s="158"/>
      <c r="K451" s="159"/>
      <c r="L451" s="160">
        <f t="shared" si="46"/>
        <v>10884</v>
      </c>
      <c r="M451" s="46">
        <f t="shared" si="47"/>
        <v>446</v>
      </c>
      <c r="N451" s="43" t="str">
        <f>IF(AND(E451='Povolené hodnoty'!$B$4,F451=2),G451+J451,"")</f>
        <v/>
      </c>
      <c r="O451" s="45" t="str">
        <f>IF(AND(E451='Povolené hodnoty'!$B$4,F451=1),G451+J451,"")</f>
        <v/>
      </c>
      <c r="P451" s="43" t="str">
        <f>IF(AND(E451='Povolené hodnoty'!$B$4,F451=10),H451+K451,"")</f>
        <v/>
      </c>
      <c r="Q451" s="45" t="str">
        <f>IF(AND(E451='Povolené hodnoty'!$B$4,F451=9),H451+K451,"")</f>
        <v/>
      </c>
      <c r="R451" s="43" t="str">
        <f>IF(AND(E451&lt;&gt;'Povolené hodnoty'!$B$4,F451=2),G451+J451,"")</f>
        <v/>
      </c>
      <c r="S451" s="44" t="str">
        <f>IF(AND(E451&lt;&gt;'Povolené hodnoty'!$B$4,F451=3),G451+J451,"")</f>
        <v/>
      </c>
      <c r="T451" s="44" t="str">
        <f>IF(AND(E451&lt;&gt;'Povolené hodnoty'!$B$4,F451=4),G451+J451,"")</f>
        <v/>
      </c>
      <c r="U451" s="44" t="str">
        <f>IF(AND(E451&lt;&gt;'Povolené hodnoty'!$B$4,F451="5a"),G451-H451+J451-K451,"")</f>
        <v/>
      </c>
      <c r="V451" s="44" t="str">
        <f>IF(AND(E451&lt;&gt;'Povolené hodnoty'!$B$4,F451="5b"),G451-H451+J451-K451,"")</f>
        <v/>
      </c>
      <c r="W451" s="44" t="str">
        <f>IF(AND(E451&lt;&gt;'Povolené hodnoty'!$B$4,F451=6),G451+J451,"")</f>
        <v/>
      </c>
      <c r="X451" s="45" t="str">
        <f>IF(AND(E451&lt;&gt;'Povolené hodnoty'!$B$4,F451=7),G451+J451,"")</f>
        <v/>
      </c>
      <c r="Y451" s="43" t="str">
        <f>IF(AND(E451&lt;&gt;'Povolené hodnoty'!$B$4,F451=10),H451+K451,"")</f>
        <v/>
      </c>
      <c r="Z451" s="44" t="str">
        <f>IF(AND(E451&lt;&gt;'Povolené hodnoty'!$B$4,F451=11),H451+K451,"")</f>
        <v/>
      </c>
      <c r="AA451" s="44" t="str">
        <f>IF(AND(E451&lt;&gt;'Povolené hodnoty'!$B$4,F451=12),H451+K451,"")</f>
        <v/>
      </c>
      <c r="AB451" s="45" t="str">
        <f>IF(AND(E451&lt;&gt;'Povolené hodnoty'!$B$4,F451=13),H451+K451,"")</f>
        <v/>
      </c>
      <c r="AD451" s="19" t="b">
        <f t="shared" si="48"/>
        <v>0</v>
      </c>
      <c r="AE451" s="19" t="b">
        <f t="shared" si="49"/>
        <v>0</v>
      </c>
      <c r="AF451" s="19" t="b">
        <f>AND(E451&lt;&gt;'Povolené hodnoty'!$B$6,OR(SUM(G451,J451)&lt;&gt;SUM(N451:O451,R451:X451),SUM(H451,K451)&lt;&gt;SUM(P451:Q451,Y451:AB451),COUNT(G451:H451,J451:K451)&lt;&gt;COUNT(N451:AB451)))</f>
        <v>0</v>
      </c>
      <c r="AG451" s="19" t="b">
        <f>AND(E451='Povolené hodnoty'!$B$6,$AG$5)</f>
        <v>0</v>
      </c>
    </row>
    <row r="452" spans="1:33" x14ac:dyDescent="0.2">
      <c r="A452" s="81">
        <f t="shared" si="44"/>
        <v>447</v>
      </c>
      <c r="B452" s="85"/>
      <c r="C452" s="86"/>
      <c r="D452" s="75"/>
      <c r="E452" s="76"/>
      <c r="F452" s="77"/>
      <c r="G452" s="78"/>
      <c r="H452" s="79"/>
      <c r="I452" s="45">
        <f t="shared" si="45"/>
        <v>3625</v>
      </c>
      <c r="J452" s="158"/>
      <c r="K452" s="159"/>
      <c r="L452" s="160">
        <f t="shared" si="46"/>
        <v>10884</v>
      </c>
      <c r="M452" s="46">
        <f t="shared" si="47"/>
        <v>447</v>
      </c>
      <c r="N452" s="43" t="str">
        <f>IF(AND(E452='Povolené hodnoty'!$B$4,F452=2),G452+J452,"")</f>
        <v/>
      </c>
      <c r="O452" s="45" t="str">
        <f>IF(AND(E452='Povolené hodnoty'!$B$4,F452=1),G452+J452,"")</f>
        <v/>
      </c>
      <c r="P452" s="43" t="str">
        <f>IF(AND(E452='Povolené hodnoty'!$B$4,F452=10),H452+K452,"")</f>
        <v/>
      </c>
      <c r="Q452" s="45" t="str">
        <f>IF(AND(E452='Povolené hodnoty'!$B$4,F452=9),H452+K452,"")</f>
        <v/>
      </c>
      <c r="R452" s="43" t="str">
        <f>IF(AND(E452&lt;&gt;'Povolené hodnoty'!$B$4,F452=2),G452+J452,"")</f>
        <v/>
      </c>
      <c r="S452" s="44" t="str">
        <f>IF(AND(E452&lt;&gt;'Povolené hodnoty'!$B$4,F452=3),G452+J452,"")</f>
        <v/>
      </c>
      <c r="T452" s="44" t="str">
        <f>IF(AND(E452&lt;&gt;'Povolené hodnoty'!$B$4,F452=4),G452+J452,"")</f>
        <v/>
      </c>
      <c r="U452" s="44" t="str">
        <f>IF(AND(E452&lt;&gt;'Povolené hodnoty'!$B$4,F452="5a"),G452-H452+J452-K452,"")</f>
        <v/>
      </c>
      <c r="V452" s="44" t="str">
        <f>IF(AND(E452&lt;&gt;'Povolené hodnoty'!$B$4,F452="5b"),G452-H452+J452-K452,"")</f>
        <v/>
      </c>
      <c r="W452" s="44" t="str">
        <f>IF(AND(E452&lt;&gt;'Povolené hodnoty'!$B$4,F452=6),G452+J452,"")</f>
        <v/>
      </c>
      <c r="X452" s="45" t="str">
        <f>IF(AND(E452&lt;&gt;'Povolené hodnoty'!$B$4,F452=7),G452+J452,"")</f>
        <v/>
      </c>
      <c r="Y452" s="43" t="str">
        <f>IF(AND(E452&lt;&gt;'Povolené hodnoty'!$B$4,F452=10),H452+K452,"")</f>
        <v/>
      </c>
      <c r="Z452" s="44" t="str">
        <f>IF(AND(E452&lt;&gt;'Povolené hodnoty'!$B$4,F452=11),H452+K452,"")</f>
        <v/>
      </c>
      <c r="AA452" s="44" t="str">
        <f>IF(AND(E452&lt;&gt;'Povolené hodnoty'!$B$4,F452=12),H452+K452,"")</f>
        <v/>
      </c>
      <c r="AB452" s="45" t="str">
        <f>IF(AND(E452&lt;&gt;'Povolené hodnoty'!$B$4,F452=13),H452+K452,"")</f>
        <v/>
      </c>
      <c r="AD452" s="19" t="b">
        <f t="shared" si="48"/>
        <v>0</v>
      </c>
      <c r="AE452" s="19" t="b">
        <f t="shared" si="49"/>
        <v>0</v>
      </c>
      <c r="AF452" s="19" t="b">
        <f>AND(E452&lt;&gt;'Povolené hodnoty'!$B$6,OR(SUM(G452,J452)&lt;&gt;SUM(N452:O452,R452:X452),SUM(H452,K452)&lt;&gt;SUM(P452:Q452,Y452:AB452),COUNT(G452:H452,J452:K452)&lt;&gt;COUNT(N452:AB452)))</f>
        <v>0</v>
      </c>
      <c r="AG452" s="19" t="b">
        <f>AND(E452='Povolené hodnoty'!$B$6,$AG$5)</f>
        <v>0</v>
      </c>
    </row>
    <row r="453" spans="1:33" x14ac:dyDescent="0.2">
      <c r="A453" s="81">
        <f t="shared" si="44"/>
        <v>448</v>
      </c>
      <c r="B453" s="85"/>
      <c r="C453" s="86"/>
      <c r="D453" s="75"/>
      <c r="E453" s="76"/>
      <c r="F453" s="77"/>
      <c r="G453" s="78"/>
      <c r="H453" s="79"/>
      <c r="I453" s="45">
        <f t="shared" si="45"/>
        <v>3625</v>
      </c>
      <c r="J453" s="158"/>
      <c r="K453" s="159"/>
      <c r="L453" s="160">
        <f t="shared" si="46"/>
        <v>10884</v>
      </c>
      <c r="M453" s="46">
        <f t="shared" si="47"/>
        <v>448</v>
      </c>
      <c r="N453" s="43" t="str">
        <f>IF(AND(E453='Povolené hodnoty'!$B$4,F453=2),G453+J453,"")</f>
        <v/>
      </c>
      <c r="O453" s="45" t="str">
        <f>IF(AND(E453='Povolené hodnoty'!$B$4,F453=1),G453+J453,"")</f>
        <v/>
      </c>
      <c r="P453" s="43" t="str">
        <f>IF(AND(E453='Povolené hodnoty'!$B$4,F453=10),H453+K453,"")</f>
        <v/>
      </c>
      <c r="Q453" s="45" t="str">
        <f>IF(AND(E453='Povolené hodnoty'!$B$4,F453=9),H453+K453,"")</f>
        <v/>
      </c>
      <c r="R453" s="43" t="str">
        <f>IF(AND(E453&lt;&gt;'Povolené hodnoty'!$B$4,F453=2),G453+J453,"")</f>
        <v/>
      </c>
      <c r="S453" s="44" t="str">
        <f>IF(AND(E453&lt;&gt;'Povolené hodnoty'!$B$4,F453=3),G453+J453,"")</f>
        <v/>
      </c>
      <c r="T453" s="44" t="str">
        <f>IF(AND(E453&lt;&gt;'Povolené hodnoty'!$B$4,F453=4),G453+J453,"")</f>
        <v/>
      </c>
      <c r="U453" s="44" t="str">
        <f>IF(AND(E453&lt;&gt;'Povolené hodnoty'!$B$4,F453="5a"),G453-H453+J453-K453,"")</f>
        <v/>
      </c>
      <c r="V453" s="44" t="str">
        <f>IF(AND(E453&lt;&gt;'Povolené hodnoty'!$B$4,F453="5b"),G453-H453+J453-K453,"")</f>
        <v/>
      </c>
      <c r="W453" s="44" t="str">
        <f>IF(AND(E453&lt;&gt;'Povolené hodnoty'!$B$4,F453=6),G453+J453,"")</f>
        <v/>
      </c>
      <c r="X453" s="45" t="str">
        <f>IF(AND(E453&lt;&gt;'Povolené hodnoty'!$B$4,F453=7),G453+J453,"")</f>
        <v/>
      </c>
      <c r="Y453" s="43" t="str">
        <f>IF(AND(E453&lt;&gt;'Povolené hodnoty'!$B$4,F453=10),H453+K453,"")</f>
        <v/>
      </c>
      <c r="Z453" s="44" t="str">
        <f>IF(AND(E453&lt;&gt;'Povolené hodnoty'!$B$4,F453=11),H453+K453,"")</f>
        <v/>
      </c>
      <c r="AA453" s="44" t="str">
        <f>IF(AND(E453&lt;&gt;'Povolené hodnoty'!$B$4,F453=12),H453+K453,"")</f>
        <v/>
      </c>
      <c r="AB453" s="45" t="str">
        <f>IF(AND(E453&lt;&gt;'Povolené hodnoty'!$B$4,F453=13),H453+K453,"")</f>
        <v/>
      </c>
      <c r="AD453" s="19" t="b">
        <f t="shared" si="48"/>
        <v>0</v>
      </c>
      <c r="AE453" s="19" t="b">
        <f t="shared" si="49"/>
        <v>0</v>
      </c>
      <c r="AF453" s="19" t="b">
        <f>AND(E453&lt;&gt;'Povolené hodnoty'!$B$6,OR(SUM(G453,J453)&lt;&gt;SUM(N453:O453,R453:X453),SUM(H453,K453)&lt;&gt;SUM(P453:Q453,Y453:AB453),COUNT(G453:H453,J453:K453)&lt;&gt;COUNT(N453:AB453)))</f>
        <v>0</v>
      </c>
      <c r="AG453" s="19" t="b">
        <f>AND(E453='Povolené hodnoty'!$B$6,$AG$5)</f>
        <v>0</v>
      </c>
    </row>
    <row r="454" spans="1:33" x14ac:dyDescent="0.2">
      <c r="A454" s="81">
        <f t="shared" si="44"/>
        <v>449</v>
      </c>
      <c r="B454" s="85"/>
      <c r="C454" s="86"/>
      <c r="D454" s="75"/>
      <c r="E454" s="76"/>
      <c r="F454" s="77"/>
      <c r="G454" s="78"/>
      <c r="H454" s="79"/>
      <c r="I454" s="45">
        <f t="shared" si="45"/>
        <v>3625</v>
      </c>
      <c r="J454" s="158"/>
      <c r="K454" s="159"/>
      <c r="L454" s="160">
        <f t="shared" si="46"/>
        <v>10884</v>
      </c>
      <c r="M454" s="46">
        <f t="shared" si="47"/>
        <v>449</v>
      </c>
      <c r="N454" s="43" t="str">
        <f>IF(AND(E454='Povolené hodnoty'!$B$4,F454=2),G454+J454,"")</f>
        <v/>
      </c>
      <c r="O454" s="45" t="str">
        <f>IF(AND(E454='Povolené hodnoty'!$B$4,F454=1),G454+J454,"")</f>
        <v/>
      </c>
      <c r="P454" s="43" t="str">
        <f>IF(AND(E454='Povolené hodnoty'!$B$4,F454=10),H454+K454,"")</f>
        <v/>
      </c>
      <c r="Q454" s="45" t="str">
        <f>IF(AND(E454='Povolené hodnoty'!$B$4,F454=9),H454+K454,"")</f>
        <v/>
      </c>
      <c r="R454" s="43" t="str">
        <f>IF(AND(E454&lt;&gt;'Povolené hodnoty'!$B$4,F454=2),G454+J454,"")</f>
        <v/>
      </c>
      <c r="S454" s="44" t="str">
        <f>IF(AND(E454&lt;&gt;'Povolené hodnoty'!$B$4,F454=3),G454+J454,"")</f>
        <v/>
      </c>
      <c r="T454" s="44" t="str">
        <f>IF(AND(E454&lt;&gt;'Povolené hodnoty'!$B$4,F454=4),G454+J454,"")</f>
        <v/>
      </c>
      <c r="U454" s="44" t="str">
        <f>IF(AND(E454&lt;&gt;'Povolené hodnoty'!$B$4,F454="5a"),G454-H454+J454-K454,"")</f>
        <v/>
      </c>
      <c r="V454" s="44" t="str">
        <f>IF(AND(E454&lt;&gt;'Povolené hodnoty'!$B$4,F454="5b"),G454-H454+J454-K454,"")</f>
        <v/>
      </c>
      <c r="W454" s="44" t="str">
        <f>IF(AND(E454&lt;&gt;'Povolené hodnoty'!$B$4,F454=6),G454+J454,"")</f>
        <v/>
      </c>
      <c r="X454" s="45" t="str">
        <f>IF(AND(E454&lt;&gt;'Povolené hodnoty'!$B$4,F454=7),G454+J454,"")</f>
        <v/>
      </c>
      <c r="Y454" s="43" t="str">
        <f>IF(AND(E454&lt;&gt;'Povolené hodnoty'!$B$4,F454=10),H454+K454,"")</f>
        <v/>
      </c>
      <c r="Z454" s="44" t="str">
        <f>IF(AND(E454&lt;&gt;'Povolené hodnoty'!$B$4,F454=11),H454+K454,"")</f>
        <v/>
      </c>
      <c r="AA454" s="44" t="str">
        <f>IF(AND(E454&lt;&gt;'Povolené hodnoty'!$B$4,F454=12),H454+K454,"")</f>
        <v/>
      </c>
      <c r="AB454" s="45" t="str">
        <f>IF(AND(E454&lt;&gt;'Povolené hodnoty'!$B$4,F454=13),H454+K454,"")</f>
        <v/>
      </c>
      <c r="AD454" s="19" t="b">
        <f t="shared" si="48"/>
        <v>0</v>
      </c>
      <c r="AE454" s="19" t="b">
        <f t="shared" si="49"/>
        <v>0</v>
      </c>
      <c r="AF454" s="19" t="b">
        <f>AND(E454&lt;&gt;'Povolené hodnoty'!$B$6,OR(SUM(G454,J454)&lt;&gt;SUM(N454:O454,R454:X454),SUM(H454,K454)&lt;&gt;SUM(P454:Q454,Y454:AB454),COUNT(G454:H454,J454:K454)&lt;&gt;COUNT(N454:AB454)))</f>
        <v>0</v>
      </c>
      <c r="AG454" s="19" t="b">
        <f>AND(E454='Povolené hodnoty'!$B$6,$AG$5)</f>
        <v>0</v>
      </c>
    </row>
    <row r="455" spans="1:33" x14ac:dyDescent="0.2">
      <c r="A455" s="81">
        <f t="shared" ref="A455:A518" si="50">A454+1</f>
        <v>450</v>
      </c>
      <c r="B455" s="85"/>
      <c r="C455" s="86"/>
      <c r="D455" s="75"/>
      <c r="E455" s="76"/>
      <c r="F455" s="77"/>
      <c r="G455" s="78"/>
      <c r="H455" s="79"/>
      <c r="I455" s="45">
        <f t="shared" si="45"/>
        <v>3625</v>
      </c>
      <c r="J455" s="158"/>
      <c r="K455" s="159"/>
      <c r="L455" s="160">
        <f t="shared" si="46"/>
        <v>10884</v>
      </c>
      <c r="M455" s="46">
        <f t="shared" si="47"/>
        <v>450</v>
      </c>
      <c r="N455" s="43" t="str">
        <f>IF(AND(E455='Povolené hodnoty'!$B$4,F455=2),G455+J455,"")</f>
        <v/>
      </c>
      <c r="O455" s="45" t="str">
        <f>IF(AND(E455='Povolené hodnoty'!$B$4,F455=1),G455+J455,"")</f>
        <v/>
      </c>
      <c r="P455" s="43" t="str">
        <f>IF(AND(E455='Povolené hodnoty'!$B$4,F455=10),H455+K455,"")</f>
        <v/>
      </c>
      <c r="Q455" s="45" t="str">
        <f>IF(AND(E455='Povolené hodnoty'!$B$4,F455=9),H455+K455,"")</f>
        <v/>
      </c>
      <c r="R455" s="43" t="str">
        <f>IF(AND(E455&lt;&gt;'Povolené hodnoty'!$B$4,F455=2),G455+J455,"")</f>
        <v/>
      </c>
      <c r="S455" s="44" t="str">
        <f>IF(AND(E455&lt;&gt;'Povolené hodnoty'!$B$4,F455=3),G455+J455,"")</f>
        <v/>
      </c>
      <c r="T455" s="44" t="str">
        <f>IF(AND(E455&lt;&gt;'Povolené hodnoty'!$B$4,F455=4),G455+J455,"")</f>
        <v/>
      </c>
      <c r="U455" s="44" t="str">
        <f>IF(AND(E455&lt;&gt;'Povolené hodnoty'!$B$4,F455="5a"),G455-H455+J455-K455,"")</f>
        <v/>
      </c>
      <c r="V455" s="44" t="str">
        <f>IF(AND(E455&lt;&gt;'Povolené hodnoty'!$B$4,F455="5b"),G455-H455+J455-K455,"")</f>
        <v/>
      </c>
      <c r="W455" s="44" t="str">
        <f>IF(AND(E455&lt;&gt;'Povolené hodnoty'!$B$4,F455=6),G455+J455,"")</f>
        <v/>
      </c>
      <c r="X455" s="45" t="str">
        <f>IF(AND(E455&lt;&gt;'Povolené hodnoty'!$B$4,F455=7),G455+J455,"")</f>
        <v/>
      </c>
      <c r="Y455" s="43" t="str">
        <f>IF(AND(E455&lt;&gt;'Povolené hodnoty'!$B$4,F455=10),H455+K455,"")</f>
        <v/>
      </c>
      <c r="Z455" s="44" t="str">
        <f>IF(AND(E455&lt;&gt;'Povolené hodnoty'!$B$4,F455=11),H455+K455,"")</f>
        <v/>
      </c>
      <c r="AA455" s="44" t="str">
        <f>IF(AND(E455&lt;&gt;'Povolené hodnoty'!$B$4,F455=12),H455+K455,"")</f>
        <v/>
      </c>
      <c r="AB455" s="45" t="str">
        <f>IF(AND(E455&lt;&gt;'Povolené hodnoty'!$B$4,F455=13),H455+K455,"")</f>
        <v/>
      </c>
      <c r="AD455" s="19" t="b">
        <f t="shared" si="48"/>
        <v>0</v>
      </c>
      <c r="AE455" s="19" t="b">
        <f t="shared" si="49"/>
        <v>0</v>
      </c>
      <c r="AF455" s="19" t="b">
        <f>AND(E455&lt;&gt;'Povolené hodnoty'!$B$6,OR(SUM(G455,J455)&lt;&gt;SUM(N455:O455,R455:X455),SUM(H455,K455)&lt;&gt;SUM(P455:Q455,Y455:AB455),COUNT(G455:H455,J455:K455)&lt;&gt;COUNT(N455:AB455)))</f>
        <v>0</v>
      </c>
      <c r="AG455" s="19" t="b">
        <f>AND(E455='Povolené hodnoty'!$B$6,$AG$5)</f>
        <v>0</v>
      </c>
    </row>
    <row r="456" spans="1:33" x14ac:dyDescent="0.2">
      <c r="A456" s="81">
        <f t="shared" si="50"/>
        <v>451</v>
      </c>
      <c r="B456" s="85"/>
      <c r="C456" s="86"/>
      <c r="D456" s="75"/>
      <c r="E456" s="76"/>
      <c r="F456" s="77"/>
      <c r="G456" s="78"/>
      <c r="H456" s="79"/>
      <c r="I456" s="45">
        <f t="shared" si="45"/>
        <v>3625</v>
      </c>
      <c r="J456" s="158"/>
      <c r="K456" s="159"/>
      <c r="L456" s="160">
        <f t="shared" si="46"/>
        <v>10884</v>
      </c>
      <c r="M456" s="46">
        <f t="shared" si="47"/>
        <v>451</v>
      </c>
      <c r="N456" s="43" t="str">
        <f>IF(AND(E456='Povolené hodnoty'!$B$4,F456=2),G456+J456,"")</f>
        <v/>
      </c>
      <c r="O456" s="45" t="str">
        <f>IF(AND(E456='Povolené hodnoty'!$B$4,F456=1),G456+J456,"")</f>
        <v/>
      </c>
      <c r="P456" s="43" t="str">
        <f>IF(AND(E456='Povolené hodnoty'!$B$4,F456=10),H456+K456,"")</f>
        <v/>
      </c>
      <c r="Q456" s="45" t="str">
        <f>IF(AND(E456='Povolené hodnoty'!$B$4,F456=9),H456+K456,"")</f>
        <v/>
      </c>
      <c r="R456" s="43" t="str">
        <f>IF(AND(E456&lt;&gt;'Povolené hodnoty'!$B$4,F456=2),G456+J456,"")</f>
        <v/>
      </c>
      <c r="S456" s="44" t="str">
        <f>IF(AND(E456&lt;&gt;'Povolené hodnoty'!$B$4,F456=3),G456+J456,"")</f>
        <v/>
      </c>
      <c r="T456" s="44" t="str">
        <f>IF(AND(E456&lt;&gt;'Povolené hodnoty'!$B$4,F456=4),G456+J456,"")</f>
        <v/>
      </c>
      <c r="U456" s="44" t="str">
        <f>IF(AND(E456&lt;&gt;'Povolené hodnoty'!$B$4,F456="5a"),G456-H456+J456-K456,"")</f>
        <v/>
      </c>
      <c r="V456" s="44" t="str">
        <f>IF(AND(E456&lt;&gt;'Povolené hodnoty'!$B$4,F456="5b"),G456-H456+J456-K456,"")</f>
        <v/>
      </c>
      <c r="W456" s="44" t="str">
        <f>IF(AND(E456&lt;&gt;'Povolené hodnoty'!$B$4,F456=6),G456+J456,"")</f>
        <v/>
      </c>
      <c r="X456" s="45" t="str">
        <f>IF(AND(E456&lt;&gt;'Povolené hodnoty'!$B$4,F456=7),G456+J456,"")</f>
        <v/>
      </c>
      <c r="Y456" s="43" t="str">
        <f>IF(AND(E456&lt;&gt;'Povolené hodnoty'!$B$4,F456=10),H456+K456,"")</f>
        <v/>
      </c>
      <c r="Z456" s="44" t="str">
        <f>IF(AND(E456&lt;&gt;'Povolené hodnoty'!$B$4,F456=11),H456+K456,"")</f>
        <v/>
      </c>
      <c r="AA456" s="44" t="str">
        <f>IF(AND(E456&lt;&gt;'Povolené hodnoty'!$B$4,F456=12),H456+K456,"")</f>
        <v/>
      </c>
      <c r="AB456" s="45" t="str">
        <f>IF(AND(E456&lt;&gt;'Povolené hodnoty'!$B$4,F456=13),H456+K456,"")</f>
        <v/>
      </c>
      <c r="AD456" s="19" t="b">
        <f t="shared" si="48"/>
        <v>0</v>
      </c>
      <c r="AE456" s="19" t="b">
        <f t="shared" si="49"/>
        <v>0</v>
      </c>
      <c r="AF456" s="19" t="b">
        <f>AND(E456&lt;&gt;'Povolené hodnoty'!$B$6,OR(SUM(G456,J456)&lt;&gt;SUM(N456:O456,R456:X456),SUM(H456,K456)&lt;&gt;SUM(P456:Q456,Y456:AB456),COUNT(G456:H456,J456:K456)&lt;&gt;COUNT(N456:AB456)))</f>
        <v>0</v>
      </c>
      <c r="AG456" s="19" t="b">
        <f>AND(E456='Povolené hodnoty'!$B$6,$AG$5)</f>
        <v>0</v>
      </c>
    </row>
    <row r="457" spans="1:33" x14ac:dyDescent="0.2">
      <c r="A457" s="81">
        <f t="shared" si="50"/>
        <v>452</v>
      </c>
      <c r="B457" s="85"/>
      <c r="C457" s="86"/>
      <c r="D457" s="75"/>
      <c r="E457" s="76"/>
      <c r="F457" s="77"/>
      <c r="G457" s="78"/>
      <c r="H457" s="79"/>
      <c r="I457" s="45">
        <f t="shared" si="45"/>
        <v>3625</v>
      </c>
      <c r="J457" s="158"/>
      <c r="K457" s="159"/>
      <c r="L457" s="160">
        <f t="shared" si="46"/>
        <v>10884</v>
      </c>
      <c r="M457" s="46">
        <f t="shared" si="47"/>
        <v>452</v>
      </c>
      <c r="N457" s="43" t="str">
        <f>IF(AND(E457='Povolené hodnoty'!$B$4,F457=2),G457+J457,"")</f>
        <v/>
      </c>
      <c r="O457" s="45" t="str">
        <f>IF(AND(E457='Povolené hodnoty'!$B$4,F457=1),G457+J457,"")</f>
        <v/>
      </c>
      <c r="P457" s="43" t="str">
        <f>IF(AND(E457='Povolené hodnoty'!$B$4,F457=10),H457+K457,"")</f>
        <v/>
      </c>
      <c r="Q457" s="45" t="str">
        <f>IF(AND(E457='Povolené hodnoty'!$B$4,F457=9),H457+K457,"")</f>
        <v/>
      </c>
      <c r="R457" s="43" t="str">
        <f>IF(AND(E457&lt;&gt;'Povolené hodnoty'!$B$4,F457=2),G457+J457,"")</f>
        <v/>
      </c>
      <c r="S457" s="44" t="str">
        <f>IF(AND(E457&lt;&gt;'Povolené hodnoty'!$B$4,F457=3),G457+J457,"")</f>
        <v/>
      </c>
      <c r="T457" s="44" t="str">
        <f>IF(AND(E457&lt;&gt;'Povolené hodnoty'!$B$4,F457=4),G457+J457,"")</f>
        <v/>
      </c>
      <c r="U457" s="44" t="str">
        <f>IF(AND(E457&lt;&gt;'Povolené hodnoty'!$B$4,F457="5a"),G457-H457+J457-K457,"")</f>
        <v/>
      </c>
      <c r="V457" s="44" t="str">
        <f>IF(AND(E457&lt;&gt;'Povolené hodnoty'!$B$4,F457="5b"),G457-H457+J457-K457,"")</f>
        <v/>
      </c>
      <c r="W457" s="44" t="str">
        <f>IF(AND(E457&lt;&gt;'Povolené hodnoty'!$B$4,F457=6),G457+J457,"")</f>
        <v/>
      </c>
      <c r="X457" s="45" t="str">
        <f>IF(AND(E457&lt;&gt;'Povolené hodnoty'!$B$4,F457=7),G457+J457,"")</f>
        <v/>
      </c>
      <c r="Y457" s="43" t="str">
        <f>IF(AND(E457&lt;&gt;'Povolené hodnoty'!$B$4,F457=10),H457+K457,"")</f>
        <v/>
      </c>
      <c r="Z457" s="44" t="str">
        <f>IF(AND(E457&lt;&gt;'Povolené hodnoty'!$B$4,F457=11),H457+K457,"")</f>
        <v/>
      </c>
      <c r="AA457" s="44" t="str">
        <f>IF(AND(E457&lt;&gt;'Povolené hodnoty'!$B$4,F457=12),H457+K457,"")</f>
        <v/>
      </c>
      <c r="AB457" s="45" t="str">
        <f>IF(AND(E457&lt;&gt;'Povolené hodnoty'!$B$4,F457=13),H457+K457,"")</f>
        <v/>
      </c>
      <c r="AD457" s="19" t="b">
        <f t="shared" si="48"/>
        <v>0</v>
      </c>
      <c r="AE457" s="19" t="b">
        <f t="shared" si="49"/>
        <v>0</v>
      </c>
      <c r="AF457" s="19" t="b">
        <f>AND(E457&lt;&gt;'Povolené hodnoty'!$B$6,OR(SUM(G457,J457)&lt;&gt;SUM(N457:O457,R457:X457),SUM(H457,K457)&lt;&gt;SUM(P457:Q457,Y457:AB457),COUNT(G457:H457,J457:K457)&lt;&gt;COUNT(N457:AB457)))</f>
        <v>0</v>
      </c>
      <c r="AG457" s="19" t="b">
        <f>AND(E457='Povolené hodnoty'!$B$6,$AG$5)</f>
        <v>0</v>
      </c>
    </row>
    <row r="458" spans="1:33" x14ac:dyDescent="0.2">
      <c r="A458" s="81">
        <f t="shared" si="50"/>
        <v>453</v>
      </c>
      <c r="B458" s="85"/>
      <c r="C458" s="86"/>
      <c r="D458" s="75"/>
      <c r="E458" s="76"/>
      <c r="F458" s="77"/>
      <c r="G458" s="78"/>
      <c r="H458" s="79"/>
      <c r="I458" s="45">
        <f t="shared" si="45"/>
        <v>3625</v>
      </c>
      <c r="J458" s="158"/>
      <c r="K458" s="159"/>
      <c r="L458" s="160">
        <f t="shared" si="46"/>
        <v>10884</v>
      </c>
      <c r="M458" s="46">
        <f t="shared" si="47"/>
        <v>453</v>
      </c>
      <c r="N458" s="43" t="str">
        <f>IF(AND(E458='Povolené hodnoty'!$B$4,F458=2),G458+J458,"")</f>
        <v/>
      </c>
      <c r="O458" s="45" t="str">
        <f>IF(AND(E458='Povolené hodnoty'!$B$4,F458=1),G458+J458,"")</f>
        <v/>
      </c>
      <c r="P458" s="43" t="str">
        <f>IF(AND(E458='Povolené hodnoty'!$B$4,F458=10),H458+K458,"")</f>
        <v/>
      </c>
      <c r="Q458" s="45" t="str">
        <f>IF(AND(E458='Povolené hodnoty'!$B$4,F458=9),H458+K458,"")</f>
        <v/>
      </c>
      <c r="R458" s="43" t="str">
        <f>IF(AND(E458&lt;&gt;'Povolené hodnoty'!$B$4,F458=2),G458+J458,"")</f>
        <v/>
      </c>
      <c r="S458" s="44" t="str">
        <f>IF(AND(E458&lt;&gt;'Povolené hodnoty'!$B$4,F458=3),G458+J458,"")</f>
        <v/>
      </c>
      <c r="T458" s="44" t="str">
        <f>IF(AND(E458&lt;&gt;'Povolené hodnoty'!$B$4,F458=4),G458+J458,"")</f>
        <v/>
      </c>
      <c r="U458" s="44" t="str">
        <f>IF(AND(E458&lt;&gt;'Povolené hodnoty'!$B$4,F458="5a"),G458-H458+J458-K458,"")</f>
        <v/>
      </c>
      <c r="V458" s="44" t="str">
        <f>IF(AND(E458&lt;&gt;'Povolené hodnoty'!$B$4,F458="5b"),G458-H458+J458-K458,"")</f>
        <v/>
      </c>
      <c r="W458" s="44" t="str">
        <f>IF(AND(E458&lt;&gt;'Povolené hodnoty'!$B$4,F458=6),G458+J458,"")</f>
        <v/>
      </c>
      <c r="X458" s="45" t="str">
        <f>IF(AND(E458&lt;&gt;'Povolené hodnoty'!$B$4,F458=7),G458+J458,"")</f>
        <v/>
      </c>
      <c r="Y458" s="43" t="str">
        <f>IF(AND(E458&lt;&gt;'Povolené hodnoty'!$B$4,F458=10),H458+K458,"")</f>
        <v/>
      </c>
      <c r="Z458" s="44" t="str">
        <f>IF(AND(E458&lt;&gt;'Povolené hodnoty'!$B$4,F458=11),H458+K458,"")</f>
        <v/>
      </c>
      <c r="AA458" s="44" t="str">
        <f>IF(AND(E458&lt;&gt;'Povolené hodnoty'!$B$4,F458=12),H458+K458,"")</f>
        <v/>
      </c>
      <c r="AB458" s="45" t="str">
        <f>IF(AND(E458&lt;&gt;'Povolené hodnoty'!$B$4,F458=13),H458+K458,"")</f>
        <v/>
      </c>
      <c r="AD458" s="19" t="b">
        <f t="shared" si="48"/>
        <v>0</v>
      </c>
      <c r="AE458" s="19" t="b">
        <f t="shared" si="49"/>
        <v>0</v>
      </c>
      <c r="AF458" s="19" t="b">
        <f>AND(E458&lt;&gt;'Povolené hodnoty'!$B$6,OR(SUM(G458,J458)&lt;&gt;SUM(N458:O458,R458:X458),SUM(H458,K458)&lt;&gt;SUM(P458:Q458,Y458:AB458),COUNT(G458:H458,J458:K458)&lt;&gt;COUNT(N458:AB458)))</f>
        <v>0</v>
      </c>
      <c r="AG458" s="19" t="b">
        <f>AND(E458='Povolené hodnoty'!$B$6,$AG$5)</f>
        <v>0</v>
      </c>
    </row>
    <row r="459" spans="1:33" x14ac:dyDescent="0.2">
      <c r="A459" s="81">
        <f t="shared" si="50"/>
        <v>454</v>
      </c>
      <c r="B459" s="85"/>
      <c r="C459" s="86"/>
      <c r="D459" s="75"/>
      <c r="E459" s="76"/>
      <c r="F459" s="77"/>
      <c r="G459" s="78"/>
      <c r="H459" s="79"/>
      <c r="I459" s="45">
        <f t="shared" si="45"/>
        <v>3625</v>
      </c>
      <c r="J459" s="158"/>
      <c r="K459" s="159"/>
      <c r="L459" s="160">
        <f t="shared" si="46"/>
        <v>10884</v>
      </c>
      <c r="M459" s="46">
        <f t="shared" si="47"/>
        <v>454</v>
      </c>
      <c r="N459" s="43" t="str">
        <f>IF(AND(E459='Povolené hodnoty'!$B$4,F459=2),G459+J459,"")</f>
        <v/>
      </c>
      <c r="O459" s="45" t="str">
        <f>IF(AND(E459='Povolené hodnoty'!$B$4,F459=1),G459+J459,"")</f>
        <v/>
      </c>
      <c r="P459" s="43" t="str">
        <f>IF(AND(E459='Povolené hodnoty'!$B$4,F459=10),H459+K459,"")</f>
        <v/>
      </c>
      <c r="Q459" s="45" t="str">
        <f>IF(AND(E459='Povolené hodnoty'!$B$4,F459=9),H459+K459,"")</f>
        <v/>
      </c>
      <c r="R459" s="43" t="str">
        <f>IF(AND(E459&lt;&gt;'Povolené hodnoty'!$B$4,F459=2),G459+J459,"")</f>
        <v/>
      </c>
      <c r="S459" s="44" t="str">
        <f>IF(AND(E459&lt;&gt;'Povolené hodnoty'!$B$4,F459=3),G459+J459,"")</f>
        <v/>
      </c>
      <c r="T459" s="44" t="str">
        <f>IF(AND(E459&lt;&gt;'Povolené hodnoty'!$B$4,F459=4),G459+J459,"")</f>
        <v/>
      </c>
      <c r="U459" s="44" t="str">
        <f>IF(AND(E459&lt;&gt;'Povolené hodnoty'!$B$4,F459="5a"),G459-H459+J459-K459,"")</f>
        <v/>
      </c>
      <c r="V459" s="44" t="str">
        <f>IF(AND(E459&lt;&gt;'Povolené hodnoty'!$B$4,F459="5b"),G459-H459+J459-K459,"")</f>
        <v/>
      </c>
      <c r="W459" s="44" t="str">
        <f>IF(AND(E459&lt;&gt;'Povolené hodnoty'!$B$4,F459=6),G459+J459,"")</f>
        <v/>
      </c>
      <c r="X459" s="45" t="str">
        <f>IF(AND(E459&lt;&gt;'Povolené hodnoty'!$B$4,F459=7),G459+J459,"")</f>
        <v/>
      </c>
      <c r="Y459" s="43" t="str">
        <f>IF(AND(E459&lt;&gt;'Povolené hodnoty'!$B$4,F459=10),H459+K459,"")</f>
        <v/>
      </c>
      <c r="Z459" s="44" t="str">
        <f>IF(AND(E459&lt;&gt;'Povolené hodnoty'!$B$4,F459=11),H459+K459,"")</f>
        <v/>
      </c>
      <c r="AA459" s="44" t="str">
        <f>IF(AND(E459&lt;&gt;'Povolené hodnoty'!$B$4,F459=12),H459+K459,"")</f>
        <v/>
      </c>
      <c r="AB459" s="45" t="str">
        <f>IF(AND(E459&lt;&gt;'Povolené hodnoty'!$B$4,F459=13),H459+K459,"")</f>
        <v/>
      </c>
      <c r="AD459" s="19" t="b">
        <f t="shared" si="48"/>
        <v>0</v>
      </c>
      <c r="AE459" s="19" t="b">
        <f t="shared" si="49"/>
        <v>0</v>
      </c>
      <c r="AF459" s="19" t="b">
        <f>AND(E459&lt;&gt;'Povolené hodnoty'!$B$6,OR(SUM(G459,J459)&lt;&gt;SUM(N459:O459,R459:X459),SUM(H459,K459)&lt;&gt;SUM(P459:Q459,Y459:AB459),COUNT(G459:H459,J459:K459)&lt;&gt;COUNT(N459:AB459)))</f>
        <v>0</v>
      </c>
      <c r="AG459" s="19" t="b">
        <f>AND(E459='Povolené hodnoty'!$B$6,$AG$5)</f>
        <v>0</v>
      </c>
    </row>
    <row r="460" spans="1:33" x14ac:dyDescent="0.2">
      <c r="A460" s="81">
        <f t="shared" si="50"/>
        <v>455</v>
      </c>
      <c r="B460" s="85"/>
      <c r="C460" s="86"/>
      <c r="D460" s="75"/>
      <c r="E460" s="76"/>
      <c r="F460" s="77"/>
      <c r="G460" s="78"/>
      <c r="H460" s="79"/>
      <c r="I460" s="45">
        <f t="shared" si="45"/>
        <v>3625</v>
      </c>
      <c r="J460" s="158"/>
      <c r="K460" s="159"/>
      <c r="L460" s="160">
        <f t="shared" si="46"/>
        <v>10884</v>
      </c>
      <c r="M460" s="46">
        <f t="shared" si="47"/>
        <v>455</v>
      </c>
      <c r="N460" s="43" t="str">
        <f>IF(AND(E460='Povolené hodnoty'!$B$4,F460=2),G460+J460,"")</f>
        <v/>
      </c>
      <c r="O460" s="45" t="str">
        <f>IF(AND(E460='Povolené hodnoty'!$B$4,F460=1),G460+J460,"")</f>
        <v/>
      </c>
      <c r="P460" s="43" t="str">
        <f>IF(AND(E460='Povolené hodnoty'!$B$4,F460=10),H460+K460,"")</f>
        <v/>
      </c>
      <c r="Q460" s="45" t="str">
        <f>IF(AND(E460='Povolené hodnoty'!$B$4,F460=9),H460+K460,"")</f>
        <v/>
      </c>
      <c r="R460" s="43" t="str">
        <f>IF(AND(E460&lt;&gt;'Povolené hodnoty'!$B$4,F460=2),G460+J460,"")</f>
        <v/>
      </c>
      <c r="S460" s="44" t="str">
        <f>IF(AND(E460&lt;&gt;'Povolené hodnoty'!$B$4,F460=3),G460+J460,"")</f>
        <v/>
      </c>
      <c r="T460" s="44" t="str">
        <f>IF(AND(E460&lt;&gt;'Povolené hodnoty'!$B$4,F460=4),G460+J460,"")</f>
        <v/>
      </c>
      <c r="U460" s="44" t="str">
        <f>IF(AND(E460&lt;&gt;'Povolené hodnoty'!$B$4,F460="5a"),G460-H460+J460-K460,"")</f>
        <v/>
      </c>
      <c r="V460" s="44" t="str">
        <f>IF(AND(E460&lt;&gt;'Povolené hodnoty'!$B$4,F460="5b"),G460-H460+J460-K460,"")</f>
        <v/>
      </c>
      <c r="W460" s="44" t="str">
        <f>IF(AND(E460&lt;&gt;'Povolené hodnoty'!$B$4,F460=6),G460+J460,"")</f>
        <v/>
      </c>
      <c r="X460" s="45" t="str">
        <f>IF(AND(E460&lt;&gt;'Povolené hodnoty'!$B$4,F460=7),G460+J460,"")</f>
        <v/>
      </c>
      <c r="Y460" s="43" t="str">
        <f>IF(AND(E460&lt;&gt;'Povolené hodnoty'!$B$4,F460=10),H460+K460,"")</f>
        <v/>
      </c>
      <c r="Z460" s="44" t="str">
        <f>IF(AND(E460&lt;&gt;'Povolené hodnoty'!$B$4,F460=11),H460+K460,"")</f>
        <v/>
      </c>
      <c r="AA460" s="44" t="str">
        <f>IF(AND(E460&lt;&gt;'Povolené hodnoty'!$B$4,F460=12),H460+K460,"")</f>
        <v/>
      </c>
      <c r="AB460" s="45" t="str">
        <f>IF(AND(E460&lt;&gt;'Povolené hodnoty'!$B$4,F460=13),H460+K460,"")</f>
        <v/>
      </c>
      <c r="AD460" s="19" t="b">
        <f t="shared" si="48"/>
        <v>0</v>
      </c>
      <c r="AE460" s="19" t="b">
        <f t="shared" si="49"/>
        <v>0</v>
      </c>
      <c r="AF460" s="19" t="b">
        <f>AND(E460&lt;&gt;'Povolené hodnoty'!$B$6,OR(SUM(G460,J460)&lt;&gt;SUM(N460:O460,R460:X460),SUM(H460,K460)&lt;&gt;SUM(P460:Q460,Y460:AB460),COUNT(G460:H460,J460:K460)&lt;&gt;COUNT(N460:AB460)))</f>
        <v>0</v>
      </c>
      <c r="AG460" s="19" t="b">
        <f>AND(E460='Povolené hodnoty'!$B$6,$AG$5)</f>
        <v>0</v>
      </c>
    </row>
    <row r="461" spans="1:33" x14ac:dyDescent="0.2">
      <c r="A461" s="81">
        <f t="shared" si="50"/>
        <v>456</v>
      </c>
      <c r="B461" s="85"/>
      <c r="C461" s="86"/>
      <c r="D461" s="75"/>
      <c r="E461" s="76"/>
      <c r="F461" s="77"/>
      <c r="G461" s="78"/>
      <c r="H461" s="79"/>
      <c r="I461" s="45">
        <f t="shared" si="45"/>
        <v>3625</v>
      </c>
      <c r="J461" s="158"/>
      <c r="K461" s="159"/>
      <c r="L461" s="160">
        <f t="shared" si="46"/>
        <v>10884</v>
      </c>
      <c r="M461" s="46">
        <f t="shared" si="47"/>
        <v>456</v>
      </c>
      <c r="N461" s="43" t="str">
        <f>IF(AND(E461='Povolené hodnoty'!$B$4,F461=2),G461+J461,"")</f>
        <v/>
      </c>
      <c r="O461" s="45" t="str">
        <f>IF(AND(E461='Povolené hodnoty'!$B$4,F461=1),G461+J461,"")</f>
        <v/>
      </c>
      <c r="P461" s="43" t="str">
        <f>IF(AND(E461='Povolené hodnoty'!$B$4,F461=10),H461+K461,"")</f>
        <v/>
      </c>
      <c r="Q461" s="45" t="str">
        <f>IF(AND(E461='Povolené hodnoty'!$B$4,F461=9),H461+K461,"")</f>
        <v/>
      </c>
      <c r="R461" s="43" t="str">
        <f>IF(AND(E461&lt;&gt;'Povolené hodnoty'!$B$4,F461=2),G461+J461,"")</f>
        <v/>
      </c>
      <c r="S461" s="44" t="str">
        <f>IF(AND(E461&lt;&gt;'Povolené hodnoty'!$B$4,F461=3),G461+J461,"")</f>
        <v/>
      </c>
      <c r="T461" s="44" t="str">
        <f>IF(AND(E461&lt;&gt;'Povolené hodnoty'!$B$4,F461=4),G461+J461,"")</f>
        <v/>
      </c>
      <c r="U461" s="44" t="str">
        <f>IF(AND(E461&lt;&gt;'Povolené hodnoty'!$B$4,F461="5a"),G461-H461+J461-K461,"")</f>
        <v/>
      </c>
      <c r="V461" s="44" t="str">
        <f>IF(AND(E461&lt;&gt;'Povolené hodnoty'!$B$4,F461="5b"),G461-H461+J461-K461,"")</f>
        <v/>
      </c>
      <c r="W461" s="44" t="str">
        <f>IF(AND(E461&lt;&gt;'Povolené hodnoty'!$B$4,F461=6),G461+J461,"")</f>
        <v/>
      </c>
      <c r="X461" s="45" t="str">
        <f>IF(AND(E461&lt;&gt;'Povolené hodnoty'!$B$4,F461=7),G461+J461,"")</f>
        <v/>
      </c>
      <c r="Y461" s="43" t="str">
        <f>IF(AND(E461&lt;&gt;'Povolené hodnoty'!$B$4,F461=10),H461+K461,"")</f>
        <v/>
      </c>
      <c r="Z461" s="44" t="str">
        <f>IF(AND(E461&lt;&gt;'Povolené hodnoty'!$B$4,F461=11),H461+K461,"")</f>
        <v/>
      </c>
      <c r="AA461" s="44" t="str">
        <f>IF(AND(E461&lt;&gt;'Povolené hodnoty'!$B$4,F461=12),H461+K461,"")</f>
        <v/>
      </c>
      <c r="AB461" s="45" t="str">
        <f>IF(AND(E461&lt;&gt;'Povolené hodnoty'!$B$4,F461=13),H461+K461,"")</f>
        <v/>
      </c>
      <c r="AD461" s="19" t="b">
        <f t="shared" si="48"/>
        <v>0</v>
      </c>
      <c r="AE461" s="19" t="b">
        <f t="shared" si="49"/>
        <v>0</v>
      </c>
      <c r="AF461" s="19" t="b">
        <f>AND(E461&lt;&gt;'Povolené hodnoty'!$B$6,OR(SUM(G461,J461)&lt;&gt;SUM(N461:O461,R461:X461),SUM(H461,K461)&lt;&gt;SUM(P461:Q461,Y461:AB461),COUNT(G461:H461,J461:K461)&lt;&gt;COUNT(N461:AB461)))</f>
        <v>0</v>
      </c>
      <c r="AG461" s="19" t="b">
        <f>AND(E461='Povolené hodnoty'!$B$6,$AG$5)</f>
        <v>0</v>
      </c>
    </row>
    <row r="462" spans="1:33" x14ac:dyDescent="0.2">
      <c r="A462" s="81">
        <f t="shared" si="50"/>
        <v>457</v>
      </c>
      <c r="B462" s="85"/>
      <c r="C462" s="86"/>
      <c r="D462" s="75"/>
      <c r="E462" s="76"/>
      <c r="F462" s="77"/>
      <c r="G462" s="78"/>
      <c r="H462" s="79"/>
      <c r="I462" s="45">
        <f t="shared" si="45"/>
        <v>3625</v>
      </c>
      <c r="J462" s="158"/>
      <c r="K462" s="159"/>
      <c r="L462" s="160">
        <f t="shared" si="46"/>
        <v>10884</v>
      </c>
      <c r="M462" s="46">
        <f t="shared" si="47"/>
        <v>457</v>
      </c>
      <c r="N462" s="43" t="str">
        <f>IF(AND(E462='Povolené hodnoty'!$B$4,F462=2),G462+J462,"")</f>
        <v/>
      </c>
      <c r="O462" s="45" t="str">
        <f>IF(AND(E462='Povolené hodnoty'!$B$4,F462=1),G462+J462,"")</f>
        <v/>
      </c>
      <c r="P462" s="43" t="str">
        <f>IF(AND(E462='Povolené hodnoty'!$B$4,F462=10),H462+K462,"")</f>
        <v/>
      </c>
      <c r="Q462" s="45" t="str">
        <f>IF(AND(E462='Povolené hodnoty'!$B$4,F462=9),H462+K462,"")</f>
        <v/>
      </c>
      <c r="R462" s="43" t="str">
        <f>IF(AND(E462&lt;&gt;'Povolené hodnoty'!$B$4,F462=2),G462+J462,"")</f>
        <v/>
      </c>
      <c r="S462" s="44" t="str">
        <f>IF(AND(E462&lt;&gt;'Povolené hodnoty'!$B$4,F462=3),G462+J462,"")</f>
        <v/>
      </c>
      <c r="T462" s="44" t="str">
        <f>IF(AND(E462&lt;&gt;'Povolené hodnoty'!$B$4,F462=4),G462+J462,"")</f>
        <v/>
      </c>
      <c r="U462" s="44" t="str">
        <f>IF(AND(E462&lt;&gt;'Povolené hodnoty'!$B$4,F462="5a"),G462-H462+J462-K462,"")</f>
        <v/>
      </c>
      <c r="V462" s="44" t="str">
        <f>IF(AND(E462&lt;&gt;'Povolené hodnoty'!$B$4,F462="5b"),G462-H462+J462-K462,"")</f>
        <v/>
      </c>
      <c r="W462" s="44" t="str">
        <f>IF(AND(E462&lt;&gt;'Povolené hodnoty'!$B$4,F462=6),G462+J462,"")</f>
        <v/>
      </c>
      <c r="X462" s="45" t="str">
        <f>IF(AND(E462&lt;&gt;'Povolené hodnoty'!$B$4,F462=7),G462+J462,"")</f>
        <v/>
      </c>
      <c r="Y462" s="43" t="str">
        <f>IF(AND(E462&lt;&gt;'Povolené hodnoty'!$B$4,F462=10),H462+K462,"")</f>
        <v/>
      </c>
      <c r="Z462" s="44" t="str">
        <f>IF(AND(E462&lt;&gt;'Povolené hodnoty'!$B$4,F462=11),H462+K462,"")</f>
        <v/>
      </c>
      <c r="AA462" s="44" t="str">
        <f>IF(AND(E462&lt;&gt;'Povolené hodnoty'!$B$4,F462=12),H462+K462,"")</f>
        <v/>
      </c>
      <c r="AB462" s="45" t="str">
        <f>IF(AND(E462&lt;&gt;'Povolené hodnoty'!$B$4,F462=13),H462+K462,"")</f>
        <v/>
      </c>
      <c r="AD462" s="19" t="b">
        <f t="shared" si="48"/>
        <v>0</v>
      </c>
      <c r="AE462" s="19" t="b">
        <f t="shared" si="49"/>
        <v>0</v>
      </c>
      <c r="AF462" s="19" t="b">
        <f>AND(E462&lt;&gt;'Povolené hodnoty'!$B$6,OR(SUM(G462,J462)&lt;&gt;SUM(N462:O462,R462:X462),SUM(H462,K462)&lt;&gt;SUM(P462:Q462,Y462:AB462),COUNT(G462:H462,J462:K462)&lt;&gt;COUNT(N462:AB462)))</f>
        <v>0</v>
      </c>
      <c r="AG462" s="19" t="b">
        <f>AND(E462='Povolené hodnoty'!$B$6,$AG$5)</f>
        <v>0</v>
      </c>
    </row>
    <row r="463" spans="1:33" x14ac:dyDescent="0.2">
      <c r="A463" s="81">
        <f t="shared" si="50"/>
        <v>458</v>
      </c>
      <c r="B463" s="85"/>
      <c r="C463" s="86"/>
      <c r="D463" s="75"/>
      <c r="E463" s="76"/>
      <c r="F463" s="77"/>
      <c r="G463" s="78"/>
      <c r="H463" s="79"/>
      <c r="I463" s="45">
        <f t="shared" si="45"/>
        <v>3625</v>
      </c>
      <c r="J463" s="158"/>
      <c r="K463" s="159"/>
      <c r="L463" s="160">
        <f t="shared" si="46"/>
        <v>10884</v>
      </c>
      <c r="M463" s="46">
        <f t="shared" si="47"/>
        <v>458</v>
      </c>
      <c r="N463" s="43" t="str">
        <f>IF(AND(E463='Povolené hodnoty'!$B$4,F463=2),G463+J463,"")</f>
        <v/>
      </c>
      <c r="O463" s="45" t="str">
        <f>IF(AND(E463='Povolené hodnoty'!$B$4,F463=1),G463+J463,"")</f>
        <v/>
      </c>
      <c r="P463" s="43" t="str">
        <f>IF(AND(E463='Povolené hodnoty'!$B$4,F463=10),H463+K463,"")</f>
        <v/>
      </c>
      <c r="Q463" s="45" t="str">
        <f>IF(AND(E463='Povolené hodnoty'!$B$4,F463=9),H463+K463,"")</f>
        <v/>
      </c>
      <c r="R463" s="43" t="str">
        <f>IF(AND(E463&lt;&gt;'Povolené hodnoty'!$B$4,F463=2),G463+J463,"")</f>
        <v/>
      </c>
      <c r="S463" s="44" t="str">
        <f>IF(AND(E463&lt;&gt;'Povolené hodnoty'!$B$4,F463=3),G463+J463,"")</f>
        <v/>
      </c>
      <c r="T463" s="44" t="str">
        <f>IF(AND(E463&lt;&gt;'Povolené hodnoty'!$B$4,F463=4),G463+J463,"")</f>
        <v/>
      </c>
      <c r="U463" s="44" t="str">
        <f>IF(AND(E463&lt;&gt;'Povolené hodnoty'!$B$4,F463="5a"),G463-H463+J463-K463,"")</f>
        <v/>
      </c>
      <c r="V463" s="44" t="str">
        <f>IF(AND(E463&lt;&gt;'Povolené hodnoty'!$B$4,F463="5b"),G463-H463+J463-K463,"")</f>
        <v/>
      </c>
      <c r="W463" s="44" t="str">
        <f>IF(AND(E463&lt;&gt;'Povolené hodnoty'!$B$4,F463=6),G463+J463,"")</f>
        <v/>
      </c>
      <c r="X463" s="45" t="str">
        <f>IF(AND(E463&lt;&gt;'Povolené hodnoty'!$B$4,F463=7),G463+J463,"")</f>
        <v/>
      </c>
      <c r="Y463" s="43" t="str">
        <f>IF(AND(E463&lt;&gt;'Povolené hodnoty'!$B$4,F463=10),H463+K463,"")</f>
        <v/>
      </c>
      <c r="Z463" s="44" t="str">
        <f>IF(AND(E463&lt;&gt;'Povolené hodnoty'!$B$4,F463=11),H463+K463,"")</f>
        <v/>
      </c>
      <c r="AA463" s="44" t="str">
        <f>IF(AND(E463&lt;&gt;'Povolené hodnoty'!$B$4,F463=12),H463+K463,"")</f>
        <v/>
      </c>
      <c r="AB463" s="45" t="str">
        <f>IF(AND(E463&lt;&gt;'Povolené hodnoty'!$B$4,F463=13),H463+K463,"")</f>
        <v/>
      </c>
      <c r="AD463" s="19" t="b">
        <f t="shared" si="48"/>
        <v>0</v>
      </c>
      <c r="AE463" s="19" t="b">
        <f t="shared" si="49"/>
        <v>0</v>
      </c>
      <c r="AF463" s="19" t="b">
        <f>AND(E463&lt;&gt;'Povolené hodnoty'!$B$6,OR(SUM(G463,J463)&lt;&gt;SUM(N463:O463,R463:X463),SUM(H463,K463)&lt;&gt;SUM(P463:Q463,Y463:AB463),COUNT(G463:H463,J463:K463)&lt;&gt;COUNT(N463:AB463)))</f>
        <v>0</v>
      </c>
      <c r="AG463" s="19" t="b">
        <f>AND(E463='Povolené hodnoty'!$B$6,$AG$5)</f>
        <v>0</v>
      </c>
    </row>
    <row r="464" spans="1:33" x14ac:dyDescent="0.2">
      <c r="A464" s="81">
        <f t="shared" si="50"/>
        <v>459</v>
      </c>
      <c r="B464" s="85"/>
      <c r="C464" s="86"/>
      <c r="D464" s="75"/>
      <c r="E464" s="76"/>
      <c r="F464" s="77"/>
      <c r="G464" s="78"/>
      <c r="H464" s="79"/>
      <c r="I464" s="45">
        <f t="shared" si="45"/>
        <v>3625</v>
      </c>
      <c r="J464" s="158"/>
      <c r="K464" s="159"/>
      <c r="L464" s="160">
        <f t="shared" si="46"/>
        <v>10884</v>
      </c>
      <c r="M464" s="46">
        <f t="shared" si="47"/>
        <v>459</v>
      </c>
      <c r="N464" s="43" t="str">
        <f>IF(AND(E464='Povolené hodnoty'!$B$4,F464=2),G464+J464,"")</f>
        <v/>
      </c>
      <c r="O464" s="45" t="str">
        <f>IF(AND(E464='Povolené hodnoty'!$B$4,F464=1),G464+J464,"")</f>
        <v/>
      </c>
      <c r="P464" s="43" t="str">
        <f>IF(AND(E464='Povolené hodnoty'!$B$4,F464=10),H464+K464,"")</f>
        <v/>
      </c>
      <c r="Q464" s="45" t="str">
        <f>IF(AND(E464='Povolené hodnoty'!$B$4,F464=9),H464+K464,"")</f>
        <v/>
      </c>
      <c r="R464" s="43" t="str">
        <f>IF(AND(E464&lt;&gt;'Povolené hodnoty'!$B$4,F464=2),G464+J464,"")</f>
        <v/>
      </c>
      <c r="S464" s="44" t="str">
        <f>IF(AND(E464&lt;&gt;'Povolené hodnoty'!$B$4,F464=3),G464+J464,"")</f>
        <v/>
      </c>
      <c r="T464" s="44" t="str">
        <f>IF(AND(E464&lt;&gt;'Povolené hodnoty'!$B$4,F464=4),G464+J464,"")</f>
        <v/>
      </c>
      <c r="U464" s="44" t="str">
        <f>IF(AND(E464&lt;&gt;'Povolené hodnoty'!$B$4,F464="5a"),G464-H464+J464-K464,"")</f>
        <v/>
      </c>
      <c r="V464" s="44" t="str">
        <f>IF(AND(E464&lt;&gt;'Povolené hodnoty'!$B$4,F464="5b"),G464-H464+J464-K464,"")</f>
        <v/>
      </c>
      <c r="W464" s="44" t="str">
        <f>IF(AND(E464&lt;&gt;'Povolené hodnoty'!$B$4,F464=6),G464+J464,"")</f>
        <v/>
      </c>
      <c r="X464" s="45" t="str">
        <f>IF(AND(E464&lt;&gt;'Povolené hodnoty'!$B$4,F464=7),G464+J464,"")</f>
        <v/>
      </c>
      <c r="Y464" s="43" t="str">
        <f>IF(AND(E464&lt;&gt;'Povolené hodnoty'!$B$4,F464=10),H464+K464,"")</f>
        <v/>
      </c>
      <c r="Z464" s="44" t="str">
        <f>IF(AND(E464&lt;&gt;'Povolené hodnoty'!$B$4,F464=11),H464+K464,"")</f>
        <v/>
      </c>
      <c r="AA464" s="44" t="str">
        <f>IF(AND(E464&lt;&gt;'Povolené hodnoty'!$B$4,F464=12),H464+K464,"")</f>
        <v/>
      </c>
      <c r="AB464" s="45" t="str">
        <f>IF(AND(E464&lt;&gt;'Povolené hodnoty'!$B$4,F464=13),H464+K464,"")</f>
        <v/>
      </c>
      <c r="AD464" s="19" t="b">
        <f t="shared" si="48"/>
        <v>0</v>
      </c>
      <c r="AE464" s="19" t="b">
        <f t="shared" si="49"/>
        <v>0</v>
      </c>
      <c r="AF464" s="19" t="b">
        <f>AND(E464&lt;&gt;'Povolené hodnoty'!$B$6,OR(SUM(G464,J464)&lt;&gt;SUM(N464:O464,R464:X464),SUM(H464,K464)&lt;&gt;SUM(P464:Q464,Y464:AB464),COUNT(G464:H464,J464:K464)&lt;&gt;COUNT(N464:AB464)))</f>
        <v>0</v>
      </c>
      <c r="AG464" s="19" t="b">
        <f>AND(E464='Povolené hodnoty'!$B$6,$AG$5)</f>
        <v>0</v>
      </c>
    </row>
    <row r="465" spans="1:33" x14ac:dyDescent="0.2">
      <c r="A465" s="81">
        <f t="shared" si="50"/>
        <v>460</v>
      </c>
      <c r="B465" s="85"/>
      <c r="C465" s="86"/>
      <c r="D465" s="75"/>
      <c r="E465" s="76"/>
      <c r="F465" s="77"/>
      <c r="G465" s="78"/>
      <c r="H465" s="79"/>
      <c r="I465" s="45">
        <f t="shared" si="45"/>
        <v>3625</v>
      </c>
      <c r="J465" s="158"/>
      <c r="K465" s="159"/>
      <c r="L465" s="160">
        <f t="shared" si="46"/>
        <v>10884</v>
      </c>
      <c r="M465" s="46">
        <f t="shared" si="47"/>
        <v>460</v>
      </c>
      <c r="N465" s="43" t="str">
        <f>IF(AND(E465='Povolené hodnoty'!$B$4,F465=2),G465+J465,"")</f>
        <v/>
      </c>
      <c r="O465" s="45" t="str">
        <f>IF(AND(E465='Povolené hodnoty'!$B$4,F465=1),G465+J465,"")</f>
        <v/>
      </c>
      <c r="P465" s="43" t="str">
        <f>IF(AND(E465='Povolené hodnoty'!$B$4,F465=10),H465+K465,"")</f>
        <v/>
      </c>
      <c r="Q465" s="45" t="str">
        <f>IF(AND(E465='Povolené hodnoty'!$B$4,F465=9),H465+K465,"")</f>
        <v/>
      </c>
      <c r="R465" s="43" t="str">
        <f>IF(AND(E465&lt;&gt;'Povolené hodnoty'!$B$4,F465=2),G465+J465,"")</f>
        <v/>
      </c>
      <c r="S465" s="44" t="str">
        <f>IF(AND(E465&lt;&gt;'Povolené hodnoty'!$B$4,F465=3),G465+J465,"")</f>
        <v/>
      </c>
      <c r="T465" s="44" t="str">
        <f>IF(AND(E465&lt;&gt;'Povolené hodnoty'!$B$4,F465=4),G465+J465,"")</f>
        <v/>
      </c>
      <c r="U465" s="44" t="str">
        <f>IF(AND(E465&lt;&gt;'Povolené hodnoty'!$B$4,F465="5a"),G465-H465+J465-K465,"")</f>
        <v/>
      </c>
      <c r="V465" s="44" t="str">
        <f>IF(AND(E465&lt;&gt;'Povolené hodnoty'!$B$4,F465="5b"),G465-H465+J465-K465,"")</f>
        <v/>
      </c>
      <c r="W465" s="44" t="str">
        <f>IF(AND(E465&lt;&gt;'Povolené hodnoty'!$B$4,F465=6),G465+J465,"")</f>
        <v/>
      </c>
      <c r="X465" s="45" t="str">
        <f>IF(AND(E465&lt;&gt;'Povolené hodnoty'!$B$4,F465=7),G465+J465,"")</f>
        <v/>
      </c>
      <c r="Y465" s="43" t="str">
        <f>IF(AND(E465&lt;&gt;'Povolené hodnoty'!$B$4,F465=10),H465+K465,"")</f>
        <v/>
      </c>
      <c r="Z465" s="44" t="str">
        <f>IF(AND(E465&lt;&gt;'Povolené hodnoty'!$B$4,F465=11),H465+K465,"")</f>
        <v/>
      </c>
      <c r="AA465" s="44" t="str">
        <f>IF(AND(E465&lt;&gt;'Povolené hodnoty'!$B$4,F465=12),H465+K465,"")</f>
        <v/>
      </c>
      <c r="AB465" s="45" t="str">
        <f>IF(AND(E465&lt;&gt;'Povolené hodnoty'!$B$4,F465=13),H465+K465,"")</f>
        <v/>
      </c>
      <c r="AD465" s="19" t="b">
        <f t="shared" si="48"/>
        <v>0</v>
      </c>
      <c r="AE465" s="19" t="b">
        <f t="shared" si="49"/>
        <v>0</v>
      </c>
      <c r="AF465" s="19" t="b">
        <f>AND(E465&lt;&gt;'Povolené hodnoty'!$B$6,OR(SUM(G465,J465)&lt;&gt;SUM(N465:O465,R465:X465),SUM(H465,K465)&lt;&gt;SUM(P465:Q465,Y465:AB465),COUNT(G465:H465,J465:K465)&lt;&gt;COUNT(N465:AB465)))</f>
        <v>0</v>
      </c>
      <c r="AG465" s="19" t="b">
        <f>AND(E465='Povolené hodnoty'!$B$6,$AG$5)</f>
        <v>0</v>
      </c>
    </row>
    <row r="466" spans="1:33" x14ac:dyDescent="0.2">
      <c r="A466" s="81">
        <f t="shared" si="50"/>
        <v>461</v>
      </c>
      <c r="B466" s="85"/>
      <c r="C466" s="86"/>
      <c r="D466" s="75"/>
      <c r="E466" s="76"/>
      <c r="F466" s="77"/>
      <c r="G466" s="78"/>
      <c r="H466" s="79"/>
      <c r="I466" s="45">
        <f t="shared" si="45"/>
        <v>3625</v>
      </c>
      <c r="J466" s="158"/>
      <c r="K466" s="159"/>
      <c r="L466" s="160">
        <f t="shared" si="46"/>
        <v>10884</v>
      </c>
      <c r="M466" s="46">
        <f t="shared" si="47"/>
        <v>461</v>
      </c>
      <c r="N466" s="43" t="str">
        <f>IF(AND(E466='Povolené hodnoty'!$B$4,F466=2),G466+J466,"")</f>
        <v/>
      </c>
      <c r="O466" s="45" t="str">
        <f>IF(AND(E466='Povolené hodnoty'!$B$4,F466=1),G466+J466,"")</f>
        <v/>
      </c>
      <c r="P466" s="43" t="str">
        <f>IF(AND(E466='Povolené hodnoty'!$B$4,F466=10),H466+K466,"")</f>
        <v/>
      </c>
      <c r="Q466" s="45" t="str">
        <f>IF(AND(E466='Povolené hodnoty'!$B$4,F466=9),H466+K466,"")</f>
        <v/>
      </c>
      <c r="R466" s="43" t="str">
        <f>IF(AND(E466&lt;&gt;'Povolené hodnoty'!$B$4,F466=2),G466+J466,"")</f>
        <v/>
      </c>
      <c r="S466" s="44" t="str">
        <f>IF(AND(E466&lt;&gt;'Povolené hodnoty'!$B$4,F466=3),G466+J466,"")</f>
        <v/>
      </c>
      <c r="T466" s="44" t="str">
        <f>IF(AND(E466&lt;&gt;'Povolené hodnoty'!$B$4,F466=4),G466+J466,"")</f>
        <v/>
      </c>
      <c r="U466" s="44" t="str">
        <f>IF(AND(E466&lt;&gt;'Povolené hodnoty'!$B$4,F466="5a"),G466-H466+J466-K466,"")</f>
        <v/>
      </c>
      <c r="V466" s="44" t="str">
        <f>IF(AND(E466&lt;&gt;'Povolené hodnoty'!$B$4,F466="5b"),G466-H466+J466-K466,"")</f>
        <v/>
      </c>
      <c r="W466" s="44" t="str">
        <f>IF(AND(E466&lt;&gt;'Povolené hodnoty'!$B$4,F466=6),G466+J466,"")</f>
        <v/>
      </c>
      <c r="X466" s="45" t="str">
        <f>IF(AND(E466&lt;&gt;'Povolené hodnoty'!$B$4,F466=7),G466+J466,"")</f>
        <v/>
      </c>
      <c r="Y466" s="43" t="str">
        <f>IF(AND(E466&lt;&gt;'Povolené hodnoty'!$B$4,F466=10),H466+K466,"")</f>
        <v/>
      </c>
      <c r="Z466" s="44" t="str">
        <f>IF(AND(E466&lt;&gt;'Povolené hodnoty'!$B$4,F466=11),H466+K466,"")</f>
        <v/>
      </c>
      <c r="AA466" s="44" t="str">
        <f>IF(AND(E466&lt;&gt;'Povolené hodnoty'!$B$4,F466=12),H466+K466,"")</f>
        <v/>
      </c>
      <c r="AB466" s="45" t="str">
        <f>IF(AND(E466&lt;&gt;'Povolené hodnoty'!$B$4,F466=13),H466+K466,"")</f>
        <v/>
      </c>
      <c r="AD466" s="19" t="b">
        <f t="shared" si="48"/>
        <v>0</v>
      </c>
      <c r="AE466" s="19" t="b">
        <f t="shared" si="49"/>
        <v>0</v>
      </c>
      <c r="AF466" s="19" t="b">
        <f>AND(E466&lt;&gt;'Povolené hodnoty'!$B$6,OR(SUM(G466,J466)&lt;&gt;SUM(N466:O466,R466:X466),SUM(H466,K466)&lt;&gt;SUM(P466:Q466,Y466:AB466),COUNT(G466:H466,J466:K466)&lt;&gt;COUNT(N466:AB466)))</f>
        <v>0</v>
      </c>
      <c r="AG466" s="19" t="b">
        <f>AND(E466='Povolené hodnoty'!$B$6,$AG$5)</f>
        <v>0</v>
      </c>
    </row>
    <row r="467" spans="1:33" x14ac:dyDescent="0.2">
      <c r="A467" s="81">
        <f t="shared" si="50"/>
        <v>462</v>
      </c>
      <c r="B467" s="85"/>
      <c r="C467" s="86"/>
      <c r="D467" s="75"/>
      <c r="E467" s="76"/>
      <c r="F467" s="77"/>
      <c r="G467" s="78"/>
      <c r="H467" s="79"/>
      <c r="I467" s="45">
        <f t="shared" si="45"/>
        <v>3625</v>
      </c>
      <c r="J467" s="158"/>
      <c r="K467" s="159"/>
      <c r="L467" s="160">
        <f t="shared" si="46"/>
        <v>10884</v>
      </c>
      <c r="M467" s="46">
        <f t="shared" si="47"/>
        <v>462</v>
      </c>
      <c r="N467" s="43" t="str">
        <f>IF(AND(E467='Povolené hodnoty'!$B$4,F467=2),G467+J467,"")</f>
        <v/>
      </c>
      <c r="O467" s="45" t="str">
        <f>IF(AND(E467='Povolené hodnoty'!$B$4,F467=1),G467+J467,"")</f>
        <v/>
      </c>
      <c r="P467" s="43" t="str">
        <f>IF(AND(E467='Povolené hodnoty'!$B$4,F467=10),H467+K467,"")</f>
        <v/>
      </c>
      <c r="Q467" s="45" t="str">
        <f>IF(AND(E467='Povolené hodnoty'!$B$4,F467=9),H467+K467,"")</f>
        <v/>
      </c>
      <c r="R467" s="43" t="str">
        <f>IF(AND(E467&lt;&gt;'Povolené hodnoty'!$B$4,F467=2),G467+J467,"")</f>
        <v/>
      </c>
      <c r="S467" s="44" t="str">
        <f>IF(AND(E467&lt;&gt;'Povolené hodnoty'!$B$4,F467=3),G467+J467,"")</f>
        <v/>
      </c>
      <c r="T467" s="44" t="str">
        <f>IF(AND(E467&lt;&gt;'Povolené hodnoty'!$B$4,F467=4),G467+J467,"")</f>
        <v/>
      </c>
      <c r="U467" s="44" t="str">
        <f>IF(AND(E467&lt;&gt;'Povolené hodnoty'!$B$4,F467="5a"),G467-H467+J467-K467,"")</f>
        <v/>
      </c>
      <c r="V467" s="44" t="str">
        <f>IF(AND(E467&lt;&gt;'Povolené hodnoty'!$B$4,F467="5b"),G467-H467+J467-K467,"")</f>
        <v/>
      </c>
      <c r="W467" s="44" t="str">
        <f>IF(AND(E467&lt;&gt;'Povolené hodnoty'!$B$4,F467=6),G467+J467,"")</f>
        <v/>
      </c>
      <c r="X467" s="45" t="str">
        <f>IF(AND(E467&lt;&gt;'Povolené hodnoty'!$B$4,F467=7),G467+J467,"")</f>
        <v/>
      </c>
      <c r="Y467" s="43" t="str">
        <f>IF(AND(E467&lt;&gt;'Povolené hodnoty'!$B$4,F467=10),H467+K467,"")</f>
        <v/>
      </c>
      <c r="Z467" s="44" t="str">
        <f>IF(AND(E467&lt;&gt;'Povolené hodnoty'!$B$4,F467=11),H467+K467,"")</f>
        <v/>
      </c>
      <c r="AA467" s="44" t="str">
        <f>IF(AND(E467&lt;&gt;'Povolené hodnoty'!$B$4,F467=12),H467+K467,"")</f>
        <v/>
      </c>
      <c r="AB467" s="45" t="str">
        <f>IF(AND(E467&lt;&gt;'Povolené hodnoty'!$B$4,F467=13),H467+K467,"")</f>
        <v/>
      </c>
      <c r="AD467" s="19" t="b">
        <f t="shared" si="48"/>
        <v>0</v>
      </c>
      <c r="AE467" s="19" t="b">
        <f t="shared" si="49"/>
        <v>0</v>
      </c>
      <c r="AF467" s="19" t="b">
        <f>AND(E467&lt;&gt;'Povolené hodnoty'!$B$6,OR(SUM(G467,J467)&lt;&gt;SUM(N467:O467,R467:X467),SUM(H467,K467)&lt;&gt;SUM(P467:Q467,Y467:AB467),COUNT(G467:H467,J467:K467)&lt;&gt;COUNT(N467:AB467)))</f>
        <v>0</v>
      </c>
      <c r="AG467" s="19" t="b">
        <f>AND(E467='Povolené hodnoty'!$B$6,$AG$5)</f>
        <v>0</v>
      </c>
    </row>
    <row r="468" spans="1:33" x14ac:dyDescent="0.2">
      <c r="A468" s="81">
        <f t="shared" si="50"/>
        <v>463</v>
      </c>
      <c r="B468" s="85"/>
      <c r="C468" s="86"/>
      <c r="D468" s="75"/>
      <c r="E468" s="76"/>
      <c r="F468" s="77"/>
      <c r="G468" s="78"/>
      <c r="H468" s="79"/>
      <c r="I468" s="45">
        <f t="shared" si="45"/>
        <v>3625</v>
      </c>
      <c r="J468" s="158"/>
      <c r="K468" s="159"/>
      <c r="L468" s="160">
        <f t="shared" si="46"/>
        <v>10884</v>
      </c>
      <c r="M468" s="46">
        <f t="shared" si="47"/>
        <v>463</v>
      </c>
      <c r="N468" s="43" t="str">
        <f>IF(AND(E468='Povolené hodnoty'!$B$4,F468=2),G468+J468,"")</f>
        <v/>
      </c>
      <c r="O468" s="45" t="str">
        <f>IF(AND(E468='Povolené hodnoty'!$B$4,F468=1),G468+J468,"")</f>
        <v/>
      </c>
      <c r="P468" s="43" t="str">
        <f>IF(AND(E468='Povolené hodnoty'!$B$4,F468=10),H468+K468,"")</f>
        <v/>
      </c>
      <c r="Q468" s="45" t="str">
        <f>IF(AND(E468='Povolené hodnoty'!$B$4,F468=9),H468+K468,"")</f>
        <v/>
      </c>
      <c r="R468" s="43" t="str">
        <f>IF(AND(E468&lt;&gt;'Povolené hodnoty'!$B$4,F468=2),G468+J468,"")</f>
        <v/>
      </c>
      <c r="S468" s="44" t="str">
        <f>IF(AND(E468&lt;&gt;'Povolené hodnoty'!$B$4,F468=3),G468+J468,"")</f>
        <v/>
      </c>
      <c r="T468" s="44" t="str">
        <f>IF(AND(E468&lt;&gt;'Povolené hodnoty'!$B$4,F468=4),G468+J468,"")</f>
        <v/>
      </c>
      <c r="U468" s="44" t="str">
        <f>IF(AND(E468&lt;&gt;'Povolené hodnoty'!$B$4,F468="5a"),G468-H468+J468-K468,"")</f>
        <v/>
      </c>
      <c r="V468" s="44" t="str">
        <f>IF(AND(E468&lt;&gt;'Povolené hodnoty'!$B$4,F468="5b"),G468-H468+J468-K468,"")</f>
        <v/>
      </c>
      <c r="W468" s="44" t="str">
        <f>IF(AND(E468&lt;&gt;'Povolené hodnoty'!$B$4,F468=6),G468+J468,"")</f>
        <v/>
      </c>
      <c r="X468" s="45" t="str">
        <f>IF(AND(E468&lt;&gt;'Povolené hodnoty'!$B$4,F468=7),G468+J468,"")</f>
        <v/>
      </c>
      <c r="Y468" s="43" t="str">
        <f>IF(AND(E468&lt;&gt;'Povolené hodnoty'!$B$4,F468=10),H468+K468,"")</f>
        <v/>
      </c>
      <c r="Z468" s="44" t="str">
        <f>IF(AND(E468&lt;&gt;'Povolené hodnoty'!$B$4,F468=11),H468+K468,"")</f>
        <v/>
      </c>
      <c r="AA468" s="44" t="str">
        <f>IF(AND(E468&lt;&gt;'Povolené hodnoty'!$B$4,F468=12),H468+K468,"")</f>
        <v/>
      </c>
      <c r="AB468" s="45" t="str">
        <f>IF(AND(E468&lt;&gt;'Povolené hodnoty'!$B$4,F468=13),H468+K468,"")</f>
        <v/>
      </c>
      <c r="AD468" s="19" t="b">
        <f t="shared" si="48"/>
        <v>0</v>
      </c>
      <c r="AE468" s="19" t="b">
        <f t="shared" si="49"/>
        <v>0</v>
      </c>
      <c r="AF468" s="19" t="b">
        <f>AND(E468&lt;&gt;'Povolené hodnoty'!$B$6,OR(SUM(G468,J468)&lt;&gt;SUM(N468:O468,R468:X468),SUM(H468,K468)&lt;&gt;SUM(P468:Q468,Y468:AB468),COUNT(G468:H468,J468:K468)&lt;&gt;COUNT(N468:AB468)))</f>
        <v>0</v>
      </c>
      <c r="AG468" s="19" t="b">
        <f>AND(E468='Povolené hodnoty'!$B$6,$AG$5)</f>
        <v>0</v>
      </c>
    </row>
    <row r="469" spans="1:33" x14ac:dyDescent="0.2">
      <c r="A469" s="81">
        <f t="shared" si="50"/>
        <v>464</v>
      </c>
      <c r="B469" s="85"/>
      <c r="C469" s="86"/>
      <c r="D469" s="75"/>
      <c r="E469" s="76"/>
      <c r="F469" s="77"/>
      <c r="G469" s="78"/>
      <c r="H469" s="79"/>
      <c r="I469" s="45">
        <f t="shared" si="45"/>
        <v>3625</v>
      </c>
      <c r="J469" s="158"/>
      <c r="K469" s="159"/>
      <c r="L469" s="160">
        <f t="shared" si="46"/>
        <v>10884</v>
      </c>
      <c r="M469" s="46">
        <f t="shared" si="47"/>
        <v>464</v>
      </c>
      <c r="N469" s="43" t="str">
        <f>IF(AND(E469='Povolené hodnoty'!$B$4,F469=2),G469+J469,"")</f>
        <v/>
      </c>
      <c r="O469" s="45" t="str">
        <f>IF(AND(E469='Povolené hodnoty'!$B$4,F469=1),G469+J469,"")</f>
        <v/>
      </c>
      <c r="P469" s="43" t="str">
        <f>IF(AND(E469='Povolené hodnoty'!$B$4,F469=10),H469+K469,"")</f>
        <v/>
      </c>
      <c r="Q469" s="45" t="str">
        <f>IF(AND(E469='Povolené hodnoty'!$B$4,F469=9),H469+K469,"")</f>
        <v/>
      </c>
      <c r="R469" s="43" t="str">
        <f>IF(AND(E469&lt;&gt;'Povolené hodnoty'!$B$4,F469=2),G469+J469,"")</f>
        <v/>
      </c>
      <c r="S469" s="44" t="str">
        <f>IF(AND(E469&lt;&gt;'Povolené hodnoty'!$B$4,F469=3),G469+J469,"")</f>
        <v/>
      </c>
      <c r="T469" s="44" t="str">
        <f>IF(AND(E469&lt;&gt;'Povolené hodnoty'!$B$4,F469=4),G469+J469,"")</f>
        <v/>
      </c>
      <c r="U469" s="44" t="str">
        <f>IF(AND(E469&lt;&gt;'Povolené hodnoty'!$B$4,F469="5a"),G469-H469+J469-K469,"")</f>
        <v/>
      </c>
      <c r="V469" s="44" t="str">
        <f>IF(AND(E469&lt;&gt;'Povolené hodnoty'!$B$4,F469="5b"),G469-H469+J469-K469,"")</f>
        <v/>
      </c>
      <c r="W469" s="44" t="str">
        <f>IF(AND(E469&lt;&gt;'Povolené hodnoty'!$B$4,F469=6),G469+J469,"")</f>
        <v/>
      </c>
      <c r="X469" s="45" t="str">
        <f>IF(AND(E469&lt;&gt;'Povolené hodnoty'!$B$4,F469=7),G469+J469,"")</f>
        <v/>
      </c>
      <c r="Y469" s="43" t="str">
        <f>IF(AND(E469&lt;&gt;'Povolené hodnoty'!$B$4,F469=10),H469+K469,"")</f>
        <v/>
      </c>
      <c r="Z469" s="44" t="str">
        <f>IF(AND(E469&lt;&gt;'Povolené hodnoty'!$B$4,F469=11),H469+K469,"")</f>
        <v/>
      </c>
      <c r="AA469" s="44" t="str">
        <f>IF(AND(E469&lt;&gt;'Povolené hodnoty'!$B$4,F469=12),H469+K469,"")</f>
        <v/>
      </c>
      <c r="AB469" s="45" t="str">
        <f>IF(AND(E469&lt;&gt;'Povolené hodnoty'!$B$4,F469=13),H469+K469,"")</f>
        <v/>
      </c>
      <c r="AD469" s="19" t="b">
        <f t="shared" si="48"/>
        <v>0</v>
      </c>
      <c r="AE469" s="19" t="b">
        <f t="shared" si="49"/>
        <v>0</v>
      </c>
      <c r="AF469" s="19" t="b">
        <f>AND(E469&lt;&gt;'Povolené hodnoty'!$B$6,OR(SUM(G469,J469)&lt;&gt;SUM(N469:O469,R469:X469),SUM(H469,K469)&lt;&gt;SUM(P469:Q469,Y469:AB469),COUNT(G469:H469,J469:K469)&lt;&gt;COUNT(N469:AB469)))</f>
        <v>0</v>
      </c>
      <c r="AG469" s="19" t="b">
        <f>AND(E469='Povolené hodnoty'!$B$6,$AG$5)</f>
        <v>0</v>
      </c>
    </row>
    <row r="470" spans="1:33" x14ac:dyDescent="0.2">
      <c r="A470" s="81">
        <f t="shared" si="50"/>
        <v>465</v>
      </c>
      <c r="B470" s="85"/>
      <c r="C470" s="86"/>
      <c r="D470" s="75"/>
      <c r="E470" s="76"/>
      <c r="F470" s="77"/>
      <c r="G470" s="78"/>
      <c r="H470" s="79"/>
      <c r="I470" s="45">
        <f t="shared" si="45"/>
        <v>3625</v>
      </c>
      <c r="J470" s="158"/>
      <c r="K470" s="159"/>
      <c r="L470" s="160">
        <f t="shared" si="46"/>
        <v>10884</v>
      </c>
      <c r="M470" s="46">
        <f t="shared" si="47"/>
        <v>465</v>
      </c>
      <c r="N470" s="43" t="str">
        <f>IF(AND(E470='Povolené hodnoty'!$B$4,F470=2),G470+J470,"")</f>
        <v/>
      </c>
      <c r="O470" s="45" t="str">
        <f>IF(AND(E470='Povolené hodnoty'!$B$4,F470=1),G470+J470,"")</f>
        <v/>
      </c>
      <c r="P470" s="43" t="str">
        <f>IF(AND(E470='Povolené hodnoty'!$B$4,F470=10),H470+K470,"")</f>
        <v/>
      </c>
      <c r="Q470" s="45" t="str">
        <f>IF(AND(E470='Povolené hodnoty'!$B$4,F470=9),H470+K470,"")</f>
        <v/>
      </c>
      <c r="R470" s="43" t="str">
        <f>IF(AND(E470&lt;&gt;'Povolené hodnoty'!$B$4,F470=2),G470+J470,"")</f>
        <v/>
      </c>
      <c r="S470" s="44" t="str">
        <f>IF(AND(E470&lt;&gt;'Povolené hodnoty'!$B$4,F470=3),G470+J470,"")</f>
        <v/>
      </c>
      <c r="T470" s="44" t="str">
        <f>IF(AND(E470&lt;&gt;'Povolené hodnoty'!$B$4,F470=4),G470+J470,"")</f>
        <v/>
      </c>
      <c r="U470" s="44" t="str">
        <f>IF(AND(E470&lt;&gt;'Povolené hodnoty'!$B$4,F470="5a"),G470-H470+J470-K470,"")</f>
        <v/>
      </c>
      <c r="V470" s="44" t="str">
        <f>IF(AND(E470&lt;&gt;'Povolené hodnoty'!$B$4,F470="5b"),G470-H470+J470-K470,"")</f>
        <v/>
      </c>
      <c r="W470" s="44" t="str">
        <f>IF(AND(E470&lt;&gt;'Povolené hodnoty'!$B$4,F470=6),G470+J470,"")</f>
        <v/>
      </c>
      <c r="X470" s="45" t="str">
        <f>IF(AND(E470&lt;&gt;'Povolené hodnoty'!$B$4,F470=7),G470+J470,"")</f>
        <v/>
      </c>
      <c r="Y470" s="43" t="str">
        <f>IF(AND(E470&lt;&gt;'Povolené hodnoty'!$B$4,F470=10),H470+K470,"")</f>
        <v/>
      </c>
      <c r="Z470" s="44" t="str">
        <f>IF(AND(E470&lt;&gt;'Povolené hodnoty'!$B$4,F470=11),H470+K470,"")</f>
        <v/>
      </c>
      <c r="AA470" s="44" t="str">
        <f>IF(AND(E470&lt;&gt;'Povolené hodnoty'!$B$4,F470=12),H470+K470,"")</f>
        <v/>
      </c>
      <c r="AB470" s="45" t="str">
        <f>IF(AND(E470&lt;&gt;'Povolené hodnoty'!$B$4,F470=13),H470+K470,"")</f>
        <v/>
      </c>
      <c r="AD470" s="19" t="b">
        <f t="shared" si="48"/>
        <v>0</v>
      </c>
      <c r="AE470" s="19" t="b">
        <f t="shared" si="49"/>
        <v>0</v>
      </c>
      <c r="AF470" s="19" t="b">
        <f>AND(E470&lt;&gt;'Povolené hodnoty'!$B$6,OR(SUM(G470,J470)&lt;&gt;SUM(N470:O470,R470:X470),SUM(H470,K470)&lt;&gt;SUM(P470:Q470,Y470:AB470),COUNT(G470:H470,J470:K470)&lt;&gt;COUNT(N470:AB470)))</f>
        <v>0</v>
      </c>
      <c r="AG470" s="19" t="b">
        <f>AND(E470='Povolené hodnoty'!$B$6,$AG$5)</f>
        <v>0</v>
      </c>
    </row>
    <row r="471" spans="1:33" x14ac:dyDescent="0.2">
      <c r="A471" s="81">
        <f t="shared" si="50"/>
        <v>466</v>
      </c>
      <c r="B471" s="85"/>
      <c r="C471" s="86"/>
      <c r="D471" s="75"/>
      <c r="E471" s="76"/>
      <c r="F471" s="77"/>
      <c r="G471" s="78"/>
      <c r="H471" s="79"/>
      <c r="I471" s="45">
        <f t="shared" si="45"/>
        <v>3625</v>
      </c>
      <c r="J471" s="158"/>
      <c r="K471" s="159"/>
      <c r="L471" s="160">
        <f t="shared" si="46"/>
        <v>10884</v>
      </c>
      <c r="M471" s="46">
        <f t="shared" si="47"/>
        <v>466</v>
      </c>
      <c r="N471" s="43" t="str">
        <f>IF(AND(E471='Povolené hodnoty'!$B$4,F471=2),G471+J471,"")</f>
        <v/>
      </c>
      <c r="O471" s="45" t="str">
        <f>IF(AND(E471='Povolené hodnoty'!$B$4,F471=1),G471+J471,"")</f>
        <v/>
      </c>
      <c r="P471" s="43" t="str">
        <f>IF(AND(E471='Povolené hodnoty'!$B$4,F471=10),H471+K471,"")</f>
        <v/>
      </c>
      <c r="Q471" s="45" t="str">
        <f>IF(AND(E471='Povolené hodnoty'!$B$4,F471=9),H471+K471,"")</f>
        <v/>
      </c>
      <c r="R471" s="43" t="str">
        <f>IF(AND(E471&lt;&gt;'Povolené hodnoty'!$B$4,F471=2),G471+J471,"")</f>
        <v/>
      </c>
      <c r="S471" s="44" t="str">
        <f>IF(AND(E471&lt;&gt;'Povolené hodnoty'!$B$4,F471=3),G471+J471,"")</f>
        <v/>
      </c>
      <c r="T471" s="44" t="str">
        <f>IF(AND(E471&lt;&gt;'Povolené hodnoty'!$B$4,F471=4),G471+J471,"")</f>
        <v/>
      </c>
      <c r="U471" s="44" t="str">
        <f>IF(AND(E471&lt;&gt;'Povolené hodnoty'!$B$4,F471="5a"),G471-H471+J471-K471,"")</f>
        <v/>
      </c>
      <c r="V471" s="44" t="str">
        <f>IF(AND(E471&lt;&gt;'Povolené hodnoty'!$B$4,F471="5b"),G471-H471+J471-K471,"")</f>
        <v/>
      </c>
      <c r="W471" s="44" t="str">
        <f>IF(AND(E471&lt;&gt;'Povolené hodnoty'!$B$4,F471=6),G471+J471,"")</f>
        <v/>
      </c>
      <c r="X471" s="45" t="str">
        <f>IF(AND(E471&lt;&gt;'Povolené hodnoty'!$B$4,F471=7),G471+J471,"")</f>
        <v/>
      </c>
      <c r="Y471" s="43" t="str">
        <f>IF(AND(E471&lt;&gt;'Povolené hodnoty'!$B$4,F471=10),H471+K471,"")</f>
        <v/>
      </c>
      <c r="Z471" s="44" t="str">
        <f>IF(AND(E471&lt;&gt;'Povolené hodnoty'!$B$4,F471=11),H471+K471,"")</f>
        <v/>
      </c>
      <c r="AA471" s="44" t="str">
        <f>IF(AND(E471&lt;&gt;'Povolené hodnoty'!$B$4,F471=12),H471+K471,"")</f>
        <v/>
      </c>
      <c r="AB471" s="45" t="str">
        <f>IF(AND(E471&lt;&gt;'Povolené hodnoty'!$B$4,F471=13),H471+K471,"")</f>
        <v/>
      </c>
      <c r="AD471" s="19" t="b">
        <f t="shared" si="48"/>
        <v>0</v>
      </c>
      <c r="AE471" s="19" t="b">
        <f t="shared" si="49"/>
        <v>0</v>
      </c>
      <c r="AF471" s="19" t="b">
        <f>AND(E471&lt;&gt;'Povolené hodnoty'!$B$6,OR(SUM(G471,J471)&lt;&gt;SUM(N471:O471,R471:X471),SUM(H471,K471)&lt;&gt;SUM(P471:Q471,Y471:AB471),COUNT(G471:H471,J471:K471)&lt;&gt;COUNT(N471:AB471)))</f>
        <v>0</v>
      </c>
      <c r="AG471" s="19" t="b">
        <f>AND(E471='Povolené hodnoty'!$B$6,$AG$5)</f>
        <v>0</v>
      </c>
    </row>
    <row r="472" spans="1:33" x14ac:dyDescent="0.2">
      <c r="A472" s="81">
        <f t="shared" si="50"/>
        <v>467</v>
      </c>
      <c r="B472" s="85"/>
      <c r="C472" s="86"/>
      <c r="D472" s="75"/>
      <c r="E472" s="76"/>
      <c r="F472" s="77"/>
      <c r="G472" s="78"/>
      <c r="H472" s="79"/>
      <c r="I472" s="45">
        <f t="shared" si="45"/>
        <v>3625</v>
      </c>
      <c r="J472" s="158"/>
      <c r="K472" s="159"/>
      <c r="L472" s="160">
        <f t="shared" si="46"/>
        <v>10884</v>
      </c>
      <c r="M472" s="46">
        <f t="shared" si="47"/>
        <v>467</v>
      </c>
      <c r="N472" s="43" t="str">
        <f>IF(AND(E472='Povolené hodnoty'!$B$4,F472=2),G472+J472,"")</f>
        <v/>
      </c>
      <c r="O472" s="45" t="str">
        <f>IF(AND(E472='Povolené hodnoty'!$B$4,F472=1),G472+J472,"")</f>
        <v/>
      </c>
      <c r="P472" s="43" t="str">
        <f>IF(AND(E472='Povolené hodnoty'!$B$4,F472=10),H472+K472,"")</f>
        <v/>
      </c>
      <c r="Q472" s="45" t="str">
        <f>IF(AND(E472='Povolené hodnoty'!$B$4,F472=9),H472+K472,"")</f>
        <v/>
      </c>
      <c r="R472" s="43" t="str">
        <f>IF(AND(E472&lt;&gt;'Povolené hodnoty'!$B$4,F472=2),G472+J472,"")</f>
        <v/>
      </c>
      <c r="S472" s="44" t="str">
        <f>IF(AND(E472&lt;&gt;'Povolené hodnoty'!$B$4,F472=3),G472+J472,"")</f>
        <v/>
      </c>
      <c r="T472" s="44" t="str">
        <f>IF(AND(E472&lt;&gt;'Povolené hodnoty'!$B$4,F472=4),G472+J472,"")</f>
        <v/>
      </c>
      <c r="U472" s="44" t="str">
        <f>IF(AND(E472&lt;&gt;'Povolené hodnoty'!$B$4,F472="5a"),G472-H472+J472-K472,"")</f>
        <v/>
      </c>
      <c r="V472" s="44" t="str">
        <f>IF(AND(E472&lt;&gt;'Povolené hodnoty'!$B$4,F472="5b"),G472-H472+J472-K472,"")</f>
        <v/>
      </c>
      <c r="W472" s="44" t="str">
        <f>IF(AND(E472&lt;&gt;'Povolené hodnoty'!$B$4,F472=6),G472+J472,"")</f>
        <v/>
      </c>
      <c r="X472" s="45" t="str">
        <f>IF(AND(E472&lt;&gt;'Povolené hodnoty'!$B$4,F472=7),G472+J472,"")</f>
        <v/>
      </c>
      <c r="Y472" s="43" t="str">
        <f>IF(AND(E472&lt;&gt;'Povolené hodnoty'!$B$4,F472=10),H472+K472,"")</f>
        <v/>
      </c>
      <c r="Z472" s="44" t="str">
        <f>IF(AND(E472&lt;&gt;'Povolené hodnoty'!$B$4,F472=11),H472+K472,"")</f>
        <v/>
      </c>
      <c r="AA472" s="44" t="str">
        <f>IF(AND(E472&lt;&gt;'Povolené hodnoty'!$B$4,F472=12),H472+K472,"")</f>
        <v/>
      </c>
      <c r="AB472" s="45" t="str">
        <f>IF(AND(E472&lt;&gt;'Povolené hodnoty'!$B$4,F472=13),H472+K472,"")</f>
        <v/>
      </c>
      <c r="AD472" s="19" t="b">
        <f t="shared" si="48"/>
        <v>0</v>
      </c>
      <c r="AE472" s="19" t="b">
        <f t="shared" si="49"/>
        <v>0</v>
      </c>
      <c r="AF472" s="19" t="b">
        <f>AND(E472&lt;&gt;'Povolené hodnoty'!$B$6,OR(SUM(G472,J472)&lt;&gt;SUM(N472:O472,R472:X472),SUM(H472,K472)&lt;&gt;SUM(P472:Q472,Y472:AB472),COUNT(G472:H472,J472:K472)&lt;&gt;COUNT(N472:AB472)))</f>
        <v>0</v>
      </c>
      <c r="AG472" s="19" t="b">
        <f>AND(E472='Povolené hodnoty'!$B$6,$AG$5)</f>
        <v>0</v>
      </c>
    </row>
    <row r="473" spans="1:33" x14ac:dyDescent="0.2">
      <c r="A473" s="81">
        <f t="shared" si="50"/>
        <v>468</v>
      </c>
      <c r="B473" s="85"/>
      <c r="C473" s="86"/>
      <c r="D473" s="75"/>
      <c r="E473" s="76"/>
      <c r="F473" s="77"/>
      <c r="G473" s="78"/>
      <c r="H473" s="79"/>
      <c r="I473" s="45">
        <f t="shared" si="45"/>
        <v>3625</v>
      </c>
      <c r="J473" s="158"/>
      <c r="K473" s="159"/>
      <c r="L473" s="160">
        <f t="shared" si="46"/>
        <v>10884</v>
      </c>
      <c r="M473" s="46">
        <f t="shared" si="47"/>
        <v>468</v>
      </c>
      <c r="N473" s="43" t="str">
        <f>IF(AND(E473='Povolené hodnoty'!$B$4,F473=2),G473+J473,"")</f>
        <v/>
      </c>
      <c r="O473" s="45" t="str">
        <f>IF(AND(E473='Povolené hodnoty'!$B$4,F473=1),G473+J473,"")</f>
        <v/>
      </c>
      <c r="P473" s="43" t="str">
        <f>IF(AND(E473='Povolené hodnoty'!$B$4,F473=10),H473+K473,"")</f>
        <v/>
      </c>
      <c r="Q473" s="45" t="str">
        <f>IF(AND(E473='Povolené hodnoty'!$B$4,F473=9),H473+K473,"")</f>
        <v/>
      </c>
      <c r="R473" s="43" t="str">
        <f>IF(AND(E473&lt;&gt;'Povolené hodnoty'!$B$4,F473=2),G473+J473,"")</f>
        <v/>
      </c>
      <c r="S473" s="44" t="str">
        <f>IF(AND(E473&lt;&gt;'Povolené hodnoty'!$B$4,F473=3),G473+J473,"")</f>
        <v/>
      </c>
      <c r="T473" s="44" t="str">
        <f>IF(AND(E473&lt;&gt;'Povolené hodnoty'!$B$4,F473=4),G473+J473,"")</f>
        <v/>
      </c>
      <c r="U473" s="44" t="str">
        <f>IF(AND(E473&lt;&gt;'Povolené hodnoty'!$B$4,F473="5a"),G473-H473+J473-K473,"")</f>
        <v/>
      </c>
      <c r="V473" s="44" t="str">
        <f>IF(AND(E473&lt;&gt;'Povolené hodnoty'!$B$4,F473="5b"),G473-H473+J473-K473,"")</f>
        <v/>
      </c>
      <c r="W473" s="44" t="str">
        <f>IF(AND(E473&lt;&gt;'Povolené hodnoty'!$B$4,F473=6),G473+J473,"")</f>
        <v/>
      </c>
      <c r="X473" s="45" t="str">
        <f>IF(AND(E473&lt;&gt;'Povolené hodnoty'!$B$4,F473=7),G473+J473,"")</f>
        <v/>
      </c>
      <c r="Y473" s="43" t="str">
        <f>IF(AND(E473&lt;&gt;'Povolené hodnoty'!$B$4,F473=10),H473+K473,"")</f>
        <v/>
      </c>
      <c r="Z473" s="44" t="str">
        <f>IF(AND(E473&lt;&gt;'Povolené hodnoty'!$B$4,F473=11),H473+K473,"")</f>
        <v/>
      </c>
      <c r="AA473" s="44" t="str">
        <f>IF(AND(E473&lt;&gt;'Povolené hodnoty'!$B$4,F473=12),H473+K473,"")</f>
        <v/>
      </c>
      <c r="AB473" s="45" t="str">
        <f>IF(AND(E473&lt;&gt;'Povolené hodnoty'!$B$4,F473=13),H473+K473,"")</f>
        <v/>
      </c>
      <c r="AD473" s="19" t="b">
        <f t="shared" si="48"/>
        <v>0</v>
      </c>
      <c r="AE473" s="19" t="b">
        <f t="shared" si="49"/>
        <v>0</v>
      </c>
      <c r="AF473" s="19" t="b">
        <f>AND(E473&lt;&gt;'Povolené hodnoty'!$B$6,OR(SUM(G473,J473)&lt;&gt;SUM(N473:O473,R473:X473),SUM(H473,K473)&lt;&gt;SUM(P473:Q473,Y473:AB473),COUNT(G473:H473,J473:K473)&lt;&gt;COUNT(N473:AB473)))</f>
        <v>0</v>
      </c>
      <c r="AG473" s="19" t="b">
        <f>AND(E473='Povolené hodnoty'!$B$6,$AG$5)</f>
        <v>0</v>
      </c>
    </row>
    <row r="474" spans="1:33" x14ac:dyDescent="0.2">
      <c r="A474" s="81">
        <f t="shared" si="50"/>
        <v>469</v>
      </c>
      <c r="B474" s="85"/>
      <c r="C474" s="86"/>
      <c r="D474" s="75"/>
      <c r="E474" s="76"/>
      <c r="F474" s="77"/>
      <c r="G474" s="78"/>
      <c r="H474" s="79"/>
      <c r="I474" s="45">
        <f t="shared" si="45"/>
        <v>3625</v>
      </c>
      <c r="J474" s="158"/>
      <c r="K474" s="159"/>
      <c r="L474" s="160">
        <f t="shared" si="46"/>
        <v>10884</v>
      </c>
      <c r="M474" s="46">
        <f t="shared" si="47"/>
        <v>469</v>
      </c>
      <c r="N474" s="43" t="str">
        <f>IF(AND(E474='Povolené hodnoty'!$B$4,F474=2),G474+J474,"")</f>
        <v/>
      </c>
      <c r="O474" s="45" t="str">
        <f>IF(AND(E474='Povolené hodnoty'!$B$4,F474=1),G474+J474,"")</f>
        <v/>
      </c>
      <c r="P474" s="43" t="str">
        <f>IF(AND(E474='Povolené hodnoty'!$B$4,F474=10),H474+K474,"")</f>
        <v/>
      </c>
      <c r="Q474" s="45" t="str">
        <f>IF(AND(E474='Povolené hodnoty'!$B$4,F474=9),H474+K474,"")</f>
        <v/>
      </c>
      <c r="R474" s="43" t="str">
        <f>IF(AND(E474&lt;&gt;'Povolené hodnoty'!$B$4,F474=2),G474+J474,"")</f>
        <v/>
      </c>
      <c r="S474" s="44" t="str">
        <f>IF(AND(E474&lt;&gt;'Povolené hodnoty'!$B$4,F474=3),G474+J474,"")</f>
        <v/>
      </c>
      <c r="T474" s="44" t="str">
        <f>IF(AND(E474&lt;&gt;'Povolené hodnoty'!$B$4,F474=4),G474+J474,"")</f>
        <v/>
      </c>
      <c r="U474" s="44" t="str">
        <f>IF(AND(E474&lt;&gt;'Povolené hodnoty'!$B$4,F474="5a"),G474-H474+J474-K474,"")</f>
        <v/>
      </c>
      <c r="V474" s="44" t="str">
        <f>IF(AND(E474&lt;&gt;'Povolené hodnoty'!$B$4,F474="5b"),G474-H474+J474-K474,"")</f>
        <v/>
      </c>
      <c r="W474" s="44" t="str">
        <f>IF(AND(E474&lt;&gt;'Povolené hodnoty'!$B$4,F474=6),G474+J474,"")</f>
        <v/>
      </c>
      <c r="X474" s="45" t="str">
        <f>IF(AND(E474&lt;&gt;'Povolené hodnoty'!$B$4,F474=7),G474+J474,"")</f>
        <v/>
      </c>
      <c r="Y474" s="43" t="str">
        <f>IF(AND(E474&lt;&gt;'Povolené hodnoty'!$B$4,F474=10),H474+K474,"")</f>
        <v/>
      </c>
      <c r="Z474" s="44" t="str">
        <f>IF(AND(E474&lt;&gt;'Povolené hodnoty'!$B$4,F474=11),H474+K474,"")</f>
        <v/>
      </c>
      <c r="AA474" s="44" t="str">
        <f>IF(AND(E474&lt;&gt;'Povolené hodnoty'!$B$4,F474=12),H474+K474,"")</f>
        <v/>
      </c>
      <c r="AB474" s="45" t="str">
        <f>IF(AND(E474&lt;&gt;'Povolené hodnoty'!$B$4,F474=13),H474+K474,"")</f>
        <v/>
      </c>
      <c r="AD474" s="19" t="b">
        <f t="shared" si="48"/>
        <v>0</v>
      </c>
      <c r="AE474" s="19" t="b">
        <f t="shared" si="49"/>
        <v>0</v>
      </c>
      <c r="AF474" s="19" t="b">
        <f>AND(E474&lt;&gt;'Povolené hodnoty'!$B$6,OR(SUM(G474,J474)&lt;&gt;SUM(N474:O474,R474:X474),SUM(H474,K474)&lt;&gt;SUM(P474:Q474,Y474:AB474),COUNT(G474:H474,J474:K474)&lt;&gt;COUNT(N474:AB474)))</f>
        <v>0</v>
      </c>
      <c r="AG474" s="19" t="b">
        <f>AND(E474='Povolené hodnoty'!$B$6,$AG$5)</f>
        <v>0</v>
      </c>
    </row>
    <row r="475" spans="1:33" x14ac:dyDescent="0.2">
      <c r="A475" s="81">
        <f t="shared" si="50"/>
        <v>470</v>
      </c>
      <c r="B475" s="85"/>
      <c r="C475" s="86"/>
      <c r="D475" s="75"/>
      <c r="E475" s="76"/>
      <c r="F475" s="77"/>
      <c r="G475" s="78"/>
      <c r="H475" s="79"/>
      <c r="I475" s="45">
        <f t="shared" si="45"/>
        <v>3625</v>
      </c>
      <c r="J475" s="158"/>
      <c r="K475" s="159"/>
      <c r="L475" s="160">
        <f t="shared" si="46"/>
        <v>10884</v>
      </c>
      <c r="M475" s="46">
        <f t="shared" si="47"/>
        <v>470</v>
      </c>
      <c r="N475" s="43" t="str">
        <f>IF(AND(E475='Povolené hodnoty'!$B$4,F475=2),G475+J475,"")</f>
        <v/>
      </c>
      <c r="O475" s="45" t="str">
        <f>IF(AND(E475='Povolené hodnoty'!$B$4,F475=1),G475+J475,"")</f>
        <v/>
      </c>
      <c r="P475" s="43" t="str">
        <f>IF(AND(E475='Povolené hodnoty'!$B$4,F475=10),H475+K475,"")</f>
        <v/>
      </c>
      <c r="Q475" s="45" t="str">
        <f>IF(AND(E475='Povolené hodnoty'!$B$4,F475=9),H475+K475,"")</f>
        <v/>
      </c>
      <c r="R475" s="43" t="str">
        <f>IF(AND(E475&lt;&gt;'Povolené hodnoty'!$B$4,F475=2),G475+J475,"")</f>
        <v/>
      </c>
      <c r="S475" s="44" t="str">
        <f>IF(AND(E475&lt;&gt;'Povolené hodnoty'!$B$4,F475=3),G475+J475,"")</f>
        <v/>
      </c>
      <c r="T475" s="44" t="str">
        <f>IF(AND(E475&lt;&gt;'Povolené hodnoty'!$B$4,F475=4),G475+J475,"")</f>
        <v/>
      </c>
      <c r="U475" s="44" t="str">
        <f>IF(AND(E475&lt;&gt;'Povolené hodnoty'!$B$4,F475="5a"),G475-H475+J475-K475,"")</f>
        <v/>
      </c>
      <c r="V475" s="44" t="str">
        <f>IF(AND(E475&lt;&gt;'Povolené hodnoty'!$B$4,F475="5b"),G475-H475+J475-K475,"")</f>
        <v/>
      </c>
      <c r="W475" s="44" t="str">
        <f>IF(AND(E475&lt;&gt;'Povolené hodnoty'!$B$4,F475=6),G475+J475,"")</f>
        <v/>
      </c>
      <c r="X475" s="45" t="str">
        <f>IF(AND(E475&lt;&gt;'Povolené hodnoty'!$B$4,F475=7),G475+J475,"")</f>
        <v/>
      </c>
      <c r="Y475" s="43" t="str">
        <f>IF(AND(E475&lt;&gt;'Povolené hodnoty'!$B$4,F475=10),H475+K475,"")</f>
        <v/>
      </c>
      <c r="Z475" s="44" t="str">
        <f>IF(AND(E475&lt;&gt;'Povolené hodnoty'!$B$4,F475=11),H475+K475,"")</f>
        <v/>
      </c>
      <c r="AA475" s="44" t="str">
        <f>IF(AND(E475&lt;&gt;'Povolené hodnoty'!$B$4,F475=12),H475+K475,"")</f>
        <v/>
      </c>
      <c r="AB475" s="45" t="str">
        <f>IF(AND(E475&lt;&gt;'Povolené hodnoty'!$B$4,F475=13),H475+K475,"")</f>
        <v/>
      </c>
      <c r="AD475" s="19" t="b">
        <f t="shared" si="48"/>
        <v>0</v>
      </c>
      <c r="AE475" s="19" t="b">
        <f t="shared" si="49"/>
        <v>0</v>
      </c>
      <c r="AF475" s="19" t="b">
        <f>AND(E475&lt;&gt;'Povolené hodnoty'!$B$6,OR(SUM(G475,J475)&lt;&gt;SUM(N475:O475,R475:X475),SUM(H475,K475)&lt;&gt;SUM(P475:Q475,Y475:AB475),COUNT(G475:H475,J475:K475)&lt;&gt;COUNT(N475:AB475)))</f>
        <v>0</v>
      </c>
      <c r="AG475" s="19" t="b">
        <f>AND(E475='Povolené hodnoty'!$B$6,$AG$5)</f>
        <v>0</v>
      </c>
    </row>
    <row r="476" spans="1:33" x14ac:dyDescent="0.2">
      <c r="A476" s="81">
        <f t="shared" si="50"/>
        <v>471</v>
      </c>
      <c r="B476" s="85"/>
      <c r="C476" s="86"/>
      <c r="D476" s="75"/>
      <c r="E476" s="76"/>
      <c r="F476" s="77"/>
      <c r="G476" s="78"/>
      <c r="H476" s="79"/>
      <c r="I476" s="45">
        <f t="shared" si="45"/>
        <v>3625</v>
      </c>
      <c r="J476" s="158"/>
      <c r="K476" s="159"/>
      <c r="L476" s="160">
        <f t="shared" si="46"/>
        <v>10884</v>
      </c>
      <c r="M476" s="46">
        <f t="shared" si="47"/>
        <v>471</v>
      </c>
      <c r="N476" s="43" t="str">
        <f>IF(AND(E476='Povolené hodnoty'!$B$4,F476=2),G476+J476,"")</f>
        <v/>
      </c>
      <c r="O476" s="45" t="str">
        <f>IF(AND(E476='Povolené hodnoty'!$B$4,F476=1),G476+J476,"")</f>
        <v/>
      </c>
      <c r="P476" s="43" t="str">
        <f>IF(AND(E476='Povolené hodnoty'!$B$4,F476=10),H476+K476,"")</f>
        <v/>
      </c>
      <c r="Q476" s="45" t="str">
        <f>IF(AND(E476='Povolené hodnoty'!$B$4,F476=9),H476+K476,"")</f>
        <v/>
      </c>
      <c r="R476" s="43" t="str">
        <f>IF(AND(E476&lt;&gt;'Povolené hodnoty'!$B$4,F476=2),G476+J476,"")</f>
        <v/>
      </c>
      <c r="S476" s="44" t="str">
        <f>IF(AND(E476&lt;&gt;'Povolené hodnoty'!$B$4,F476=3),G476+J476,"")</f>
        <v/>
      </c>
      <c r="T476" s="44" t="str">
        <f>IF(AND(E476&lt;&gt;'Povolené hodnoty'!$B$4,F476=4),G476+J476,"")</f>
        <v/>
      </c>
      <c r="U476" s="44" t="str">
        <f>IF(AND(E476&lt;&gt;'Povolené hodnoty'!$B$4,F476="5a"),G476-H476+J476-K476,"")</f>
        <v/>
      </c>
      <c r="V476" s="44" t="str">
        <f>IF(AND(E476&lt;&gt;'Povolené hodnoty'!$B$4,F476="5b"),G476-H476+J476-K476,"")</f>
        <v/>
      </c>
      <c r="W476" s="44" t="str">
        <f>IF(AND(E476&lt;&gt;'Povolené hodnoty'!$B$4,F476=6),G476+J476,"")</f>
        <v/>
      </c>
      <c r="X476" s="45" t="str">
        <f>IF(AND(E476&lt;&gt;'Povolené hodnoty'!$B$4,F476=7),G476+J476,"")</f>
        <v/>
      </c>
      <c r="Y476" s="43" t="str">
        <f>IF(AND(E476&lt;&gt;'Povolené hodnoty'!$B$4,F476=10),H476+K476,"")</f>
        <v/>
      </c>
      <c r="Z476" s="44" t="str">
        <f>IF(AND(E476&lt;&gt;'Povolené hodnoty'!$B$4,F476=11),H476+K476,"")</f>
        <v/>
      </c>
      <c r="AA476" s="44" t="str">
        <f>IF(AND(E476&lt;&gt;'Povolené hodnoty'!$B$4,F476=12),H476+K476,"")</f>
        <v/>
      </c>
      <c r="AB476" s="45" t="str">
        <f>IF(AND(E476&lt;&gt;'Povolené hodnoty'!$B$4,F476=13),H476+K476,"")</f>
        <v/>
      </c>
      <c r="AD476" s="19" t="b">
        <f t="shared" si="48"/>
        <v>0</v>
      </c>
      <c r="AE476" s="19" t="b">
        <f t="shared" si="49"/>
        <v>0</v>
      </c>
      <c r="AF476" s="19" t="b">
        <f>AND(E476&lt;&gt;'Povolené hodnoty'!$B$6,OR(SUM(G476,J476)&lt;&gt;SUM(N476:O476,R476:X476),SUM(H476,K476)&lt;&gt;SUM(P476:Q476,Y476:AB476),COUNT(G476:H476,J476:K476)&lt;&gt;COUNT(N476:AB476)))</f>
        <v>0</v>
      </c>
      <c r="AG476" s="19" t="b">
        <f>AND(E476='Povolené hodnoty'!$B$6,$AG$5)</f>
        <v>0</v>
      </c>
    </row>
    <row r="477" spans="1:33" x14ac:dyDescent="0.2">
      <c r="A477" s="81">
        <f t="shared" si="50"/>
        <v>472</v>
      </c>
      <c r="B477" s="85"/>
      <c r="C477" s="86"/>
      <c r="D477" s="75"/>
      <c r="E477" s="76"/>
      <c r="F477" s="77"/>
      <c r="G477" s="78"/>
      <c r="H477" s="79"/>
      <c r="I477" s="45">
        <f t="shared" si="45"/>
        <v>3625</v>
      </c>
      <c r="J477" s="158"/>
      <c r="K477" s="159"/>
      <c r="L477" s="160">
        <f t="shared" si="46"/>
        <v>10884</v>
      </c>
      <c r="M477" s="46">
        <f t="shared" si="47"/>
        <v>472</v>
      </c>
      <c r="N477" s="43" t="str">
        <f>IF(AND(E477='Povolené hodnoty'!$B$4,F477=2),G477+J477,"")</f>
        <v/>
      </c>
      <c r="O477" s="45" t="str">
        <f>IF(AND(E477='Povolené hodnoty'!$B$4,F477=1),G477+J477,"")</f>
        <v/>
      </c>
      <c r="P477" s="43" t="str">
        <f>IF(AND(E477='Povolené hodnoty'!$B$4,F477=10),H477+K477,"")</f>
        <v/>
      </c>
      <c r="Q477" s="45" t="str">
        <f>IF(AND(E477='Povolené hodnoty'!$B$4,F477=9),H477+K477,"")</f>
        <v/>
      </c>
      <c r="R477" s="43" t="str">
        <f>IF(AND(E477&lt;&gt;'Povolené hodnoty'!$B$4,F477=2),G477+J477,"")</f>
        <v/>
      </c>
      <c r="S477" s="44" t="str">
        <f>IF(AND(E477&lt;&gt;'Povolené hodnoty'!$B$4,F477=3),G477+J477,"")</f>
        <v/>
      </c>
      <c r="T477" s="44" t="str">
        <f>IF(AND(E477&lt;&gt;'Povolené hodnoty'!$B$4,F477=4),G477+J477,"")</f>
        <v/>
      </c>
      <c r="U477" s="44" t="str">
        <f>IF(AND(E477&lt;&gt;'Povolené hodnoty'!$B$4,F477="5a"),G477-H477+J477-K477,"")</f>
        <v/>
      </c>
      <c r="V477" s="44" t="str">
        <f>IF(AND(E477&lt;&gt;'Povolené hodnoty'!$B$4,F477="5b"),G477-H477+J477-K477,"")</f>
        <v/>
      </c>
      <c r="W477" s="44" t="str">
        <f>IF(AND(E477&lt;&gt;'Povolené hodnoty'!$B$4,F477=6),G477+J477,"")</f>
        <v/>
      </c>
      <c r="X477" s="45" t="str">
        <f>IF(AND(E477&lt;&gt;'Povolené hodnoty'!$B$4,F477=7),G477+J477,"")</f>
        <v/>
      </c>
      <c r="Y477" s="43" t="str">
        <f>IF(AND(E477&lt;&gt;'Povolené hodnoty'!$B$4,F477=10),H477+K477,"")</f>
        <v/>
      </c>
      <c r="Z477" s="44" t="str">
        <f>IF(AND(E477&lt;&gt;'Povolené hodnoty'!$B$4,F477=11),H477+K477,"")</f>
        <v/>
      </c>
      <c r="AA477" s="44" t="str">
        <f>IF(AND(E477&lt;&gt;'Povolené hodnoty'!$B$4,F477=12),H477+K477,"")</f>
        <v/>
      </c>
      <c r="AB477" s="45" t="str">
        <f>IF(AND(E477&lt;&gt;'Povolené hodnoty'!$B$4,F477=13),H477+K477,"")</f>
        <v/>
      </c>
      <c r="AD477" s="19" t="b">
        <f t="shared" si="48"/>
        <v>0</v>
      </c>
      <c r="AE477" s="19" t="b">
        <f t="shared" si="49"/>
        <v>0</v>
      </c>
      <c r="AF477" s="19" t="b">
        <f>AND(E477&lt;&gt;'Povolené hodnoty'!$B$6,OR(SUM(G477,J477)&lt;&gt;SUM(N477:O477,R477:X477),SUM(H477,K477)&lt;&gt;SUM(P477:Q477,Y477:AB477),COUNT(G477:H477,J477:K477)&lt;&gt;COUNT(N477:AB477)))</f>
        <v>0</v>
      </c>
      <c r="AG477" s="19" t="b">
        <f>AND(E477='Povolené hodnoty'!$B$6,$AG$5)</f>
        <v>0</v>
      </c>
    </row>
    <row r="478" spans="1:33" x14ac:dyDescent="0.2">
      <c r="A478" s="81">
        <f t="shared" si="50"/>
        <v>473</v>
      </c>
      <c r="B478" s="85"/>
      <c r="C478" s="86"/>
      <c r="D478" s="75"/>
      <c r="E478" s="76"/>
      <c r="F478" s="77"/>
      <c r="G478" s="78"/>
      <c r="H478" s="79"/>
      <c r="I478" s="45">
        <f t="shared" si="45"/>
        <v>3625</v>
      </c>
      <c r="J478" s="158"/>
      <c r="K478" s="159"/>
      <c r="L478" s="160">
        <f t="shared" si="46"/>
        <v>10884</v>
      </c>
      <c r="M478" s="46">
        <f t="shared" si="47"/>
        <v>473</v>
      </c>
      <c r="N478" s="43" t="str">
        <f>IF(AND(E478='Povolené hodnoty'!$B$4,F478=2),G478+J478,"")</f>
        <v/>
      </c>
      <c r="O478" s="45" t="str">
        <f>IF(AND(E478='Povolené hodnoty'!$B$4,F478=1),G478+J478,"")</f>
        <v/>
      </c>
      <c r="P478" s="43" t="str">
        <f>IF(AND(E478='Povolené hodnoty'!$B$4,F478=10),H478+K478,"")</f>
        <v/>
      </c>
      <c r="Q478" s="45" t="str">
        <f>IF(AND(E478='Povolené hodnoty'!$B$4,F478=9),H478+K478,"")</f>
        <v/>
      </c>
      <c r="R478" s="43" t="str">
        <f>IF(AND(E478&lt;&gt;'Povolené hodnoty'!$B$4,F478=2),G478+J478,"")</f>
        <v/>
      </c>
      <c r="S478" s="44" t="str">
        <f>IF(AND(E478&lt;&gt;'Povolené hodnoty'!$B$4,F478=3),G478+J478,"")</f>
        <v/>
      </c>
      <c r="T478" s="44" t="str">
        <f>IF(AND(E478&lt;&gt;'Povolené hodnoty'!$B$4,F478=4),G478+J478,"")</f>
        <v/>
      </c>
      <c r="U478" s="44" t="str">
        <f>IF(AND(E478&lt;&gt;'Povolené hodnoty'!$B$4,F478="5a"),G478-H478+J478-K478,"")</f>
        <v/>
      </c>
      <c r="V478" s="44" t="str">
        <f>IF(AND(E478&lt;&gt;'Povolené hodnoty'!$B$4,F478="5b"),G478-H478+J478-K478,"")</f>
        <v/>
      </c>
      <c r="W478" s="44" t="str">
        <f>IF(AND(E478&lt;&gt;'Povolené hodnoty'!$B$4,F478=6),G478+J478,"")</f>
        <v/>
      </c>
      <c r="X478" s="45" t="str">
        <f>IF(AND(E478&lt;&gt;'Povolené hodnoty'!$B$4,F478=7),G478+J478,"")</f>
        <v/>
      </c>
      <c r="Y478" s="43" t="str">
        <f>IF(AND(E478&lt;&gt;'Povolené hodnoty'!$B$4,F478=10),H478+K478,"")</f>
        <v/>
      </c>
      <c r="Z478" s="44" t="str">
        <f>IF(AND(E478&lt;&gt;'Povolené hodnoty'!$B$4,F478=11),H478+K478,"")</f>
        <v/>
      </c>
      <c r="AA478" s="44" t="str">
        <f>IF(AND(E478&lt;&gt;'Povolené hodnoty'!$B$4,F478=12),H478+K478,"")</f>
        <v/>
      </c>
      <c r="AB478" s="45" t="str">
        <f>IF(AND(E478&lt;&gt;'Povolené hodnoty'!$B$4,F478=13),H478+K478,"")</f>
        <v/>
      </c>
      <c r="AD478" s="19" t="b">
        <f t="shared" si="48"/>
        <v>0</v>
      </c>
      <c r="AE478" s="19" t="b">
        <f t="shared" si="49"/>
        <v>0</v>
      </c>
      <c r="AF478" s="19" t="b">
        <f>AND(E478&lt;&gt;'Povolené hodnoty'!$B$6,OR(SUM(G478,J478)&lt;&gt;SUM(N478:O478,R478:X478),SUM(H478,K478)&lt;&gt;SUM(P478:Q478,Y478:AB478),COUNT(G478:H478,J478:K478)&lt;&gt;COUNT(N478:AB478)))</f>
        <v>0</v>
      </c>
      <c r="AG478" s="19" t="b">
        <f>AND(E478='Povolené hodnoty'!$B$6,$AG$5)</f>
        <v>0</v>
      </c>
    </row>
    <row r="479" spans="1:33" x14ac:dyDescent="0.2">
      <c r="A479" s="81">
        <f t="shared" si="50"/>
        <v>474</v>
      </c>
      <c r="B479" s="85"/>
      <c r="C479" s="86"/>
      <c r="D479" s="75"/>
      <c r="E479" s="76"/>
      <c r="F479" s="77"/>
      <c r="G479" s="78"/>
      <c r="H479" s="79"/>
      <c r="I479" s="45">
        <f t="shared" si="45"/>
        <v>3625</v>
      </c>
      <c r="J479" s="158"/>
      <c r="K479" s="159"/>
      <c r="L479" s="160">
        <f t="shared" si="46"/>
        <v>10884</v>
      </c>
      <c r="M479" s="46">
        <f t="shared" si="47"/>
        <v>474</v>
      </c>
      <c r="N479" s="43" t="str">
        <f>IF(AND(E479='Povolené hodnoty'!$B$4,F479=2),G479+J479,"")</f>
        <v/>
      </c>
      <c r="O479" s="45" t="str">
        <f>IF(AND(E479='Povolené hodnoty'!$B$4,F479=1),G479+J479,"")</f>
        <v/>
      </c>
      <c r="P479" s="43" t="str">
        <f>IF(AND(E479='Povolené hodnoty'!$B$4,F479=10),H479+K479,"")</f>
        <v/>
      </c>
      <c r="Q479" s="45" t="str">
        <f>IF(AND(E479='Povolené hodnoty'!$B$4,F479=9),H479+K479,"")</f>
        <v/>
      </c>
      <c r="R479" s="43" t="str">
        <f>IF(AND(E479&lt;&gt;'Povolené hodnoty'!$B$4,F479=2),G479+J479,"")</f>
        <v/>
      </c>
      <c r="S479" s="44" t="str">
        <f>IF(AND(E479&lt;&gt;'Povolené hodnoty'!$B$4,F479=3),G479+J479,"")</f>
        <v/>
      </c>
      <c r="T479" s="44" t="str">
        <f>IF(AND(E479&lt;&gt;'Povolené hodnoty'!$B$4,F479=4),G479+J479,"")</f>
        <v/>
      </c>
      <c r="U479" s="44" t="str">
        <f>IF(AND(E479&lt;&gt;'Povolené hodnoty'!$B$4,F479="5a"),G479-H479+J479-K479,"")</f>
        <v/>
      </c>
      <c r="V479" s="44" t="str">
        <f>IF(AND(E479&lt;&gt;'Povolené hodnoty'!$B$4,F479="5b"),G479-H479+J479-K479,"")</f>
        <v/>
      </c>
      <c r="W479" s="44" t="str">
        <f>IF(AND(E479&lt;&gt;'Povolené hodnoty'!$B$4,F479=6),G479+J479,"")</f>
        <v/>
      </c>
      <c r="X479" s="45" t="str">
        <f>IF(AND(E479&lt;&gt;'Povolené hodnoty'!$B$4,F479=7),G479+J479,"")</f>
        <v/>
      </c>
      <c r="Y479" s="43" t="str">
        <f>IF(AND(E479&lt;&gt;'Povolené hodnoty'!$B$4,F479=10),H479+K479,"")</f>
        <v/>
      </c>
      <c r="Z479" s="44" t="str">
        <f>IF(AND(E479&lt;&gt;'Povolené hodnoty'!$B$4,F479=11),H479+K479,"")</f>
        <v/>
      </c>
      <c r="AA479" s="44" t="str">
        <f>IF(AND(E479&lt;&gt;'Povolené hodnoty'!$B$4,F479=12),H479+K479,"")</f>
        <v/>
      </c>
      <c r="AB479" s="45" t="str">
        <f>IF(AND(E479&lt;&gt;'Povolené hodnoty'!$B$4,F479=13),H479+K479,"")</f>
        <v/>
      </c>
      <c r="AD479" s="19" t="b">
        <f t="shared" si="48"/>
        <v>0</v>
      </c>
      <c r="AE479" s="19" t="b">
        <f t="shared" si="49"/>
        <v>0</v>
      </c>
      <c r="AF479" s="19" t="b">
        <f>AND(E479&lt;&gt;'Povolené hodnoty'!$B$6,OR(SUM(G479,J479)&lt;&gt;SUM(N479:O479,R479:X479),SUM(H479,K479)&lt;&gt;SUM(P479:Q479,Y479:AB479),COUNT(G479:H479,J479:K479)&lt;&gt;COUNT(N479:AB479)))</f>
        <v>0</v>
      </c>
      <c r="AG479" s="19" t="b">
        <f>AND(E479='Povolené hodnoty'!$B$6,$AG$5)</f>
        <v>0</v>
      </c>
    </row>
    <row r="480" spans="1:33" x14ac:dyDescent="0.2">
      <c r="A480" s="81">
        <f t="shared" si="50"/>
        <v>475</v>
      </c>
      <c r="B480" s="85"/>
      <c r="C480" s="86"/>
      <c r="D480" s="75"/>
      <c r="E480" s="76"/>
      <c r="F480" s="77"/>
      <c r="G480" s="78"/>
      <c r="H480" s="79"/>
      <c r="I480" s="45">
        <f t="shared" si="45"/>
        <v>3625</v>
      </c>
      <c r="J480" s="158"/>
      <c r="K480" s="159"/>
      <c r="L480" s="160">
        <f t="shared" si="46"/>
        <v>10884</v>
      </c>
      <c r="M480" s="46">
        <f t="shared" si="47"/>
        <v>475</v>
      </c>
      <c r="N480" s="43" t="str">
        <f>IF(AND(E480='Povolené hodnoty'!$B$4,F480=2),G480+J480,"")</f>
        <v/>
      </c>
      <c r="O480" s="45" t="str">
        <f>IF(AND(E480='Povolené hodnoty'!$B$4,F480=1),G480+J480,"")</f>
        <v/>
      </c>
      <c r="P480" s="43" t="str">
        <f>IF(AND(E480='Povolené hodnoty'!$B$4,F480=10),H480+K480,"")</f>
        <v/>
      </c>
      <c r="Q480" s="45" t="str">
        <f>IF(AND(E480='Povolené hodnoty'!$B$4,F480=9),H480+K480,"")</f>
        <v/>
      </c>
      <c r="R480" s="43" t="str">
        <f>IF(AND(E480&lt;&gt;'Povolené hodnoty'!$B$4,F480=2),G480+J480,"")</f>
        <v/>
      </c>
      <c r="S480" s="44" t="str">
        <f>IF(AND(E480&lt;&gt;'Povolené hodnoty'!$B$4,F480=3),G480+J480,"")</f>
        <v/>
      </c>
      <c r="T480" s="44" t="str">
        <f>IF(AND(E480&lt;&gt;'Povolené hodnoty'!$B$4,F480=4),G480+J480,"")</f>
        <v/>
      </c>
      <c r="U480" s="44" t="str">
        <f>IF(AND(E480&lt;&gt;'Povolené hodnoty'!$B$4,F480="5a"),G480-H480+J480-K480,"")</f>
        <v/>
      </c>
      <c r="V480" s="44" t="str">
        <f>IF(AND(E480&lt;&gt;'Povolené hodnoty'!$B$4,F480="5b"),G480-H480+J480-K480,"")</f>
        <v/>
      </c>
      <c r="W480" s="44" t="str">
        <f>IF(AND(E480&lt;&gt;'Povolené hodnoty'!$B$4,F480=6),G480+J480,"")</f>
        <v/>
      </c>
      <c r="X480" s="45" t="str">
        <f>IF(AND(E480&lt;&gt;'Povolené hodnoty'!$B$4,F480=7),G480+J480,"")</f>
        <v/>
      </c>
      <c r="Y480" s="43" t="str">
        <f>IF(AND(E480&lt;&gt;'Povolené hodnoty'!$B$4,F480=10),H480+K480,"")</f>
        <v/>
      </c>
      <c r="Z480" s="44" t="str">
        <f>IF(AND(E480&lt;&gt;'Povolené hodnoty'!$B$4,F480=11),H480+K480,"")</f>
        <v/>
      </c>
      <c r="AA480" s="44" t="str">
        <f>IF(AND(E480&lt;&gt;'Povolené hodnoty'!$B$4,F480=12),H480+K480,"")</f>
        <v/>
      </c>
      <c r="AB480" s="45" t="str">
        <f>IF(AND(E480&lt;&gt;'Povolené hodnoty'!$B$4,F480=13),H480+K480,"")</f>
        <v/>
      </c>
      <c r="AD480" s="19" t="b">
        <f t="shared" si="48"/>
        <v>0</v>
      </c>
      <c r="AE480" s="19" t="b">
        <f t="shared" si="49"/>
        <v>0</v>
      </c>
      <c r="AF480" s="19" t="b">
        <f>AND(E480&lt;&gt;'Povolené hodnoty'!$B$6,OR(SUM(G480,J480)&lt;&gt;SUM(N480:O480,R480:X480),SUM(H480,K480)&lt;&gt;SUM(P480:Q480,Y480:AB480),COUNT(G480:H480,J480:K480)&lt;&gt;COUNT(N480:AB480)))</f>
        <v>0</v>
      </c>
      <c r="AG480" s="19" t="b">
        <f>AND(E480='Povolené hodnoty'!$B$6,$AG$5)</f>
        <v>0</v>
      </c>
    </row>
    <row r="481" spans="1:33" x14ac:dyDescent="0.2">
      <c r="A481" s="81">
        <f t="shared" si="50"/>
        <v>476</v>
      </c>
      <c r="B481" s="85"/>
      <c r="C481" s="86"/>
      <c r="D481" s="75"/>
      <c r="E481" s="76"/>
      <c r="F481" s="77"/>
      <c r="G481" s="78"/>
      <c r="H481" s="79"/>
      <c r="I481" s="45">
        <f t="shared" si="45"/>
        <v>3625</v>
      </c>
      <c r="J481" s="158"/>
      <c r="K481" s="159"/>
      <c r="L481" s="160">
        <f t="shared" si="46"/>
        <v>10884</v>
      </c>
      <c r="M481" s="46">
        <f t="shared" si="47"/>
        <v>476</v>
      </c>
      <c r="N481" s="43" t="str">
        <f>IF(AND(E481='Povolené hodnoty'!$B$4,F481=2),G481+J481,"")</f>
        <v/>
      </c>
      <c r="O481" s="45" t="str">
        <f>IF(AND(E481='Povolené hodnoty'!$B$4,F481=1),G481+J481,"")</f>
        <v/>
      </c>
      <c r="P481" s="43" t="str">
        <f>IF(AND(E481='Povolené hodnoty'!$B$4,F481=10),H481+K481,"")</f>
        <v/>
      </c>
      <c r="Q481" s="45" t="str">
        <f>IF(AND(E481='Povolené hodnoty'!$B$4,F481=9),H481+K481,"")</f>
        <v/>
      </c>
      <c r="R481" s="43" t="str">
        <f>IF(AND(E481&lt;&gt;'Povolené hodnoty'!$B$4,F481=2),G481+J481,"")</f>
        <v/>
      </c>
      <c r="S481" s="44" t="str">
        <f>IF(AND(E481&lt;&gt;'Povolené hodnoty'!$B$4,F481=3),G481+J481,"")</f>
        <v/>
      </c>
      <c r="T481" s="44" t="str">
        <f>IF(AND(E481&lt;&gt;'Povolené hodnoty'!$B$4,F481=4),G481+J481,"")</f>
        <v/>
      </c>
      <c r="U481" s="44" t="str">
        <f>IF(AND(E481&lt;&gt;'Povolené hodnoty'!$B$4,F481="5a"),G481-H481+J481-K481,"")</f>
        <v/>
      </c>
      <c r="V481" s="44" t="str">
        <f>IF(AND(E481&lt;&gt;'Povolené hodnoty'!$B$4,F481="5b"),G481-H481+J481-K481,"")</f>
        <v/>
      </c>
      <c r="W481" s="44" t="str">
        <f>IF(AND(E481&lt;&gt;'Povolené hodnoty'!$B$4,F481=6),G481+J481,"")</f>
        <v/>
      </c>
      <c r="X481" s="45" t="str">
        <f>IF(AND(E481&lt;&gt;'Povolené hodnoty'!$B$4,F481=7),G481+J481,"")</f>
        <v/>
      </c>
      <c r="Y481" s="43" t="str">
        <f>IF(AND(E481&lt;&gt;'Povolené hodnoty'!$B$4,F481=10),H481+K481,"")</f>
        <v/>
      </c>
      <c r="Z481" s="44" t="str">
        <f>IF(AND(E481&lt;&gt;'Povolené hodnoty'!$B$4,F481=11),H481+K481,"")</f>
        <v/>
      </c>
      <c r="AA481" s="44" t="str">
        <f>IF(AND(E481&lt;&gt;'Povolené hodnoty'!$B$4,F481=12),H481+K481,"")</f>
        <v/>
      </c>
      <c r="AB481" s="45" t="str">
        <f>IF(AND(E481&lt;&gt;'Povolené hodnoty'!$B$4,F481=13),H481+K481,"")</f>
        <v/>
      </c>
      <c r="AD481" s="19" t="b">
        <f t="shared" si="48"/>
        <v>0</v>
      </c>
      <c r="AE481" s="19" t="b">
        <f t="shared" si="49"/>
        <v>0</v>
      </c>
      <c r="AF481" s="19" t="b">
        <f>AND(E481&lt;&gt;'Povolené hodnoty'!$B$6,OR(SUM(G481,J481)&lt;&gt;SUM(N481:O481,R481:X481),SUM(H481,K481)&lt;&gt;SUM(P481:Q481,Y481:AB481),COUNT(G481:H481,J481:K481)&lt;&gt;COUNT(N481:AB481)))</f>
        <v>0</v>
      </c>
      <c r="AG481" s="19" t="b">
        <f>AND(E481='Povolené hodnoty'!$B$6,$AG$5)</f>
        <v>0</v>
      </c>
    </row>
    <row r="482" spans="1:33" x14ac:dyDescent="0.2">
      <c r="A482" s="81">
        <f t="shared" si="50"/>
        <v>477</v>
      </c>
      <c r="B482" s="85"/>
      <c r="C482" s="86"/>
      <c r="D482" s="75"/>
      <c r="E482" s="76"/>
      <c r="F482" s="77"/>
      <c r="G482" s="78"/>
      <c r="H482" s="79"/>
      <c r="I482" s="45">
        <f t="shared" si="45"/>
        <v>3625</v>
      </c>
      <c r="J482" s="158"/>
      <c r="K482" s="159"/>
      <c r="L482" s="160">
        <f t="shared" si="46"/>
        <v>10884</v>
      </c>
      <c r="M482" s="46">
        <f t="shared" si="47"/>
        <v>477</v>
      </c>
      <c r="N482" s="43" t="str">
        <f>IF(AND(E482='Povolené hodnoty'!$B$4,F482=2),G482+J482,"")</f>
        <v/>
      </c>
      <c r="O482" s="45" t="str">
        <f>IF(AND(E482='Povolené hodnoty'!$B$4,F482=1),G482+J482,"")</f>
        <v/>
      </c>
      <c r="P482" s="43" t="str">
        <f>IF(AND(E482='Povolené hodnoty'!$B$4,F482=10),H482+K482,"")</f>
        <v/>
      </c>
      <c r="Q482" s="45" t="str">
        <f>IF(AND(E482='Povolené hodnoty'!$B$4,F482=9),H482+K482,"")</f>
        <v/>
      </c>
      <c r="R482" s="43" t="str">
        <f>IF(AND(E482&lt;&gt;'Povolené hodnoty'!$B$4,F482=2),G482+J482,"")</f>
        <v/>
      </c>
      <c r="S482" s="44" t="str">
        <f>IF(AND(E482&lt;&gt;'Povolené hodnoty'!$B$4,F482=3),G482+J482,"")</f>
        <v/>
      </c>
      <c r="T482" s="44" t="str">
        <f>IF(AND(E482&lt;&gt;'Povolené hodnoty'!$B$4,F482=4),G482+J482,"")</f>
        <v/>
      </c>
      <c r="U482" s="44" t="str">
        <f>IF(AND(E482&lt;&gt;'Povolené hodnoty'!$B$4,F482="5a"),G482-H482+J482-K482,"")</f>
        <v/>
      </c>
      <c r="V482" s="44" t="str">
        <f>IF(AND(E482&lt;&gt;'Povolené hodnoty'!$B$4,F482="5b"),G482-H482+J482-K482,"")</f>
        <v/>
      </c>
      <c r="W482" s="44" t="str">
        <f>IF(AND(E482&lt;&gt;'Povolené hodnoty'!$B$4,F482=6),G482+J482,"")</f>
        <v/>
      </c>
      <c r="X482" s="45" t="str">
        <f>IF(AND(E482&lt;&gt;'Povolené hodnoty'!$B$4,F482=7),G482+J482,"")</f>
        <v/>
      </c>
      <c r="Y482" s="43" t="str">
        <f>IF(AND(E482&lt;&gt;'Povolené hodnoty'!$B$4,F482=10),H482+K482,"")</f>
        <v/>
      </c>
      <c r="Z482" s="44" t="str">
        <f>IF(AND(E482&lt;&gt;'Povolené hodnoty'!$B$4,F482=11),H482+K482,"")</f>
        <v/>
      </c>
      <c r="AA482" s="44" t="str">
        <f>IF(AND(E482&lt;&gt;'Povolené hodnoty'!$B$4,F482=12),H482+K482,"")</f>
        <v/>
      </c>
      <c r="AB482" s="45" t="str">
        <f>IF(AND(E482&lt;&gt;'Povolené hodnoty'!$B$4,F482=13),H482+K482,"")</f>
        <v/>
      </c>
      <c r="AD482" s="19" t="b">
        <f t="shared" si="48"/>
        <v>0</v>
      </c>
      <c r="AE482" s="19" t="b">
        <f t="shared" si="49"/>
        <v>0</v>
      </c>
      <c r="AF482" s="19" t="b">
        <f>AND(E482&lt;&gt;'Povolené hodnoty'!$B$6,OR(SUM(G482,J482)&lt;&gt;SUM(N482:O482,R482:X482),SUM(H482,K482)&lt;&gt;SUM(P482:Q482,Y482:AB482),COUNT(G482:H482,J482:K482)&lt;&gt;COUNT(N482:AB482)))</f>
        <v>0</v>
      </c>
      <c r="AG482" s="19" t="b">
        <f>AND(E482='Povolené hodnoty'!$B$6,$AG$5)</f>
        <v>0</v>
      </c>
    </row>
    <row r="483" spans="1:33" x14ac:dyDescent="0.2">
      <c r="A483" s="81">
        <f t="shared" si="50"/>
        <v>478</v>
      </c>
      <c r="B483" s="85"/>
      <c r="C483" s="86"/>
      <c r="D483" s="75"/>
      <c r="E483" s="76"/>
      <c r="F483" s="77"/>
      <c r="G483" s="78"/>
      <c r="H483" s="79"/>
      <c r="I483" s="45">
        <f t="shared" si="45"/>
        <v>3625</v>
      </c>
      <c r="J483" s="158"/>
      <c r="K483" s="159"/>
      <c r="L483" s="160">
        <f t="shared" si="46"/>
        <v>10884</v>
      </c>
      <c r="M483" s="46">
        <f t="shared" si="47"/>
        <v>478</v>
      </c>
      <c r="N483" s="43" t="str">
        <f>IF(AND(E483='Povolené hodnoty'!$B$4,F483=2),G483+J483,"")</f>
        <v/>
      </c>
      <c r="O483" s="45" t="str">
        <f>IF(AND(E483='Povolené hodnoty'!$B$4,F483=1),G483+J483,"")</f>
        <v/>
      </c>
      <c r="P483" s="43" t="str">
        <f>IF(AND(E483='Povolené hodnoty'!$B$4,F483=10),H483+K483,"")</f>
        <v/>
      </c>
      <c r="Q483" s="45" t="str">
        <f>IF(AND(E483='Povolené hodnoty'!$B$4,F483=9),H483+K483,"")</f>
        <v/>
      </c>
      <c r="R483" s="43" t="str">
        <f>IF(AND(E483&lt;&gt;'Povolené hodnoty'!$B$4,F483=2),G483+J483,"")</f>
        <v/>
      </c>
      <c r="S483" s="44" t="str">
        <f>IF(AND(E483&lt;&gt;'Povolené hodnoty'!$B$4,F483=3),G483+J483,"")</f>
        <v/>
      </c>
      <c r="T483" s="44" t="str">
        <f>IF(AND(E483&lt;&gt;'Povolené hodnoty'!$B$4,F483=4),G483+J483,"")</f>
        <v/>
      </c>
      <c r="U483" s="44" t="str">
        <f>IF(AND(E483&lt;&gt;'Povolené hodnoty'!$B$4,F483="5a"),G483-H483+J483-K483,"")</f>
        <v/>
      </c>
      <c r="V483" s="44" t="str">
        <f>IF(AND(E483&lt;&gt;'Povolené hodnoty'!$B$4,F483="5b"),G483-H483+J483-K483,"")</f>
        <v/>
      </c>
      <c r="W483" s="44" t="str">
        <f>IF(AND(E483&lt;&gt;'Povolené hodnoty'!$B$4,F483=6),G483+J483,"")</f>
        <v/>
      </c>
      <c r="X483" s="45" t="str">
        <f>IF(AND(E483&lt;&gt;'Povolené hodnoty'!$B$4,F483=7),G483+J483,"")</f>
        <v/>
      </c>
      <c r="Y483" s="43" t="str">
        <f>IF(AND(E483&lt;&gt;'Povolené hodnoty'!$B$4,F483=10),H483+K483,"")</f>
        <v/>
      </c>
      <c r="Z483" s="44" t="str">
        <f>IF(AND(E483&lt;&gt;'Povolené hodnoty'!$B$4,F483=11),H483+K483,"")</f>
        <v/>
      </c>
      <c r="AA483" s="44" t="str">
        <f>IF(AND(E483&lt;&gt;'Povolené hodnoty'!$B$4,F483=12),H483+K483,"")</f>
        <v/>
      </c>
      <c r="AB483" s="45" t="str">
        <f>IF(AND(E483&lt;&gt;'Povolené hodnoty'!$B$4,F483=13),H483+K483,"")</f>
        <v/>
      </c>
      <c r="AD483" s="19" t="b">
        <f t="shared" si="48"/>
        <v>0</v>
      </c>
      <c r="AE483" s="19" t="b">
        <f t="shared" si="49"/>
        <v>0</v>
      </c>
      <c r="AF483" s="19" t="b">
        <f>AND(E483&lt;&gt;'Povolené hodnoty'!$B$6,OR(SUM(G483,J483)&lt;&gt;SUM(N483:O483,R483:X483),SUM(H483,K483)&lt;&gt;SUM(P483:Q483,Y483:AB483),COUNT(G483:H483,J483:K483)&lt;&gt;COUNT(N483:AB483)))</f>
        <v>0</v>
      </c>
      <c r="AG483" s="19" t="b">
        <f>AND(E483='Povolené hodnoty'!$B$6,$AG$5)</f>
        <v>0</v>
      </c>
    </row>
    <row r="484" spans="1:33" x14ac:dyDescent="0.2">
      <c r="A484" s="81">
        <f t="shared" si="50"/>
        <v>479</v>
      </c>
      <c r="B484" s="85"/>
      <c r="C484" s="86"/>
      <c r="D484" s="75"/>
      <c r="E484" s="76"/>
      <c r="F484" s="77"/>
      <c r="G484" s="78"/>
      <c r="H484" s="79"/>
      <c r="I484" s="45">
        <f t="shared" si="45"/>
        <v>3625</v>
      </c>
      <c r="J484" s="158"/>
      <c r="K484" s="159"/>
      <c r="L484" s="160">
        <f t="shared" si="46"/>
        <v>10884</v>
      </c>
      <c r="M484" s="46">
        <f t="shared" si="47"/>
        <v>479</v>
      </c>
      <c r="N484" s="43" t="str">
        <f>IF(AND(E484='Povolené hodnoty'!$B$4,F484=2),G484+J484,"")</f>
        <v/>
      </c>
      <c r="O484" s="45" t="str">
        <f>IF(AND(E484='Povolené hodnoty'!$B$4,F484=1),G484+J484,"")</f>
        <v/>
      </c>
      <c r="P484" s="43" t="str">
        <f>IF(AND(E484='Povolené hodnoty'!$B$4,F484=10),H484+K484,"")</f>
        <v/>
      </c>
      <c r="Q484" s="45" t="str">
        <f>IF(AND(E484='Povolené hodnoty'!$B$4,F484=9),H484+K484,"")</f>
        <v/>
      </c>
      <c r="R484" s="43" t="str">
        <f>IF(AND(E484&lt;&gt;'Povolené hodnoty'!$B$4,F484=2),G484+J484,"")</f>
        <v/>
      </c>
      <c r="S484" s="44" t="str">
        <f>IF(AND(E484&lt;&gt;'Povolené hodnoty'!$B$4,F484=3),G484+J484,"")</f>
        <v/>
      </c>
      <c r="T484" s="44" t="str">
        <f>IF(AND(E484&lt;&gt;'Povolené hodnoty'!$B$4,F484=4),G484+J484,"")</f>
        <v/>
      </c>
      <c r="U484" s="44" t="str">
        <f>IF(AND(E484&lt;&gt;'Povolené hodnoty'!$B$4,F484="5a"),G484-H484+J484-K484,"")</f>
        <v/>
      </c>
      <c r="V484" s="44" t="str">
        <f>IF(AND(E484&lt;&gt;'Povolené hodnoty'!$B$4,F484="5b"),G484-H484+J484-K484,"")</f>
        <v/>
      </c>
      <c r="W484" s="44" t="str">
        <f>IF(AND(E484&lt;&gt;'Povolené hodnoty'!$B$4,F484=6),G484+J484,"")</f>
        <v/>
      </c>
      <c r="X484" s="45" t="str">
        <f>IF(AND(E484&lt;&gt;'Povolené hodnoty'!$B$4,F484=7),G484+J484,"")</f>
        <v/>
      </c>
      <c r="Y484" s="43" t="str">
        <f>IF(AND(E484&lt;&gt;'Povolené hodnoty'!$B$4,F484=10),H484+K484,"")</f>
        <v/>
      </c>
      <c r="Z484" s="44" t="str">
        <f>IF(AND(E484&lt;&gt;'Povolené hodnoty'!$B$4,F484=11),H484+K484,"")</f>
        <v/>
      </c>
      <c r="AA484" s="44" t="str">
        <f>IF(AND(E484&lt;&gt;'Povolené hodnoty'!$B$4,F484=12),H484+K484,"")</f>
        <v/>
      </c>
      <c r="AB484" s="45" t="str">
        <f>IF(AND(E484&lt;&gt;'Povolené hodnoty'!$B$4,F484=13),H484+K484,"")</f>
        <v/>
      </c>
      <c r="AD484" s="19" t="b">
        <f t="shared" si="48"/>
        <v>0</v>
      </c>
      <c r="AE484" s="19" t="b">
        <f t="shared" si="49"/>
        <v>0</v>
      </c>
      <c r="AF484" s="19" t="b">
        <f>AND(E484&lt;&gt;'Povolené hodnoty'!$B$6,OR(SUM(G484,J484)&lt;&gt;SUM(N484:O484,R484:X484),SUM(H484,K484)&lt;&gt;SUM(P484:Q484,Y484:AB484),COUNT(G484:H484,J484:K484)&lt;&gt;COUNT(N484:AB484)))</f>
        <v>0</v>
      </c>
      <c r="AG484" s="19" t="b">
        <f>AND(E484='Povolené hodnoty'!$B$6,$AG$5)</f>
        <v>0</v>
      </c>
    </row>
    <row r="485" spans="1:33" x14ac:dyDescent="0.2">
      <c r="A485" s="81">
        <f t="shared" si="50"/>
        <v>480</v>
      </c>
      <c r="B485" s="85"/>
      <c r="C485" s="86"/>
      <c r="D485" s="75"/>
      <c r="E485" s="76"/>
      <c r="F485" s="77"/>
      <c r="G485" s="78"/>
      <c r="H485" s="79"/>
      <c r="I485" s="45">
        <f t="shared" si="45"/>
        <v>3625</v>
      </c>
      <c r="J485" s="158"/>
      <c r="K485" s="159"/>
      <c r="L485" s="160">
        <f t="shared" si="46"/>
        <v>10884</v>
      </c>
      <c r="M485" s="46">
        <f t="shared" si="47"/>
        <v>480</v>
      </c>
      <c r="N485" s="43" t="str">
        <f>IF(AND(E485='Povolené hodnoty'!$B$4,F485=2),G485+J485,"")</f>
        <v/>
      </c>
      <c r="O485" s="45" t="str">
        <f>IF(AND(E485='Povolené hodnoty'!$B$4,F485=1),G485+J485,"")</f>
        <v/>
      </c>
      <c r="P485" s="43" t="str">
        <f>IF(AND(E485='Povolené hodnoty'!$B$4,F485=10),H485+K485,"")</f>
        <v/>
      </c>
      <c r="Q485" s="45" t="str">
        <f>IF(AND(E485='Povolené hodnoty'!$B$4,F485=9),H485+K485,"")</f>
        <v/>
      </c>
      <c r="R485" s="43" t="str">
        <f>IF(AND(E485&lt;&gt;'Povolené hodnoty'!$B$4,F485=2),G485+J485,"")</f>
        <v/>
      </c>
      <c r="S485" s="44" t="str">
        <f>IF(AND(E485&lt;&gt;'Povolené hodnoty'!$B$4,F485=3),G485+J485,"")</f>
        <v/>
      </c>
      <c r="T485" s="44" t="str">
        <f>IF(AND(E485&lt;&gt;'Povolené hodnoty'!$B$4,F485=4),G485+J485,"")</f>
        <v/>
      </c>
      <c r="U485" s="44" t="str">
        <f>IF(AND(E485&lt;&gt;'Povolené hodnoty'!$B$4,F485="5a"),G485-H485+J485-K485,"")</f>
        <v/>
      </c>
      <c r="V485" s="44" t="str">
        <f>IF(AND(E485&lt;&gt;'Povolené hodnoty'!$B$4,F485="5b"),G485-H485+J485-K485,"")</f>
        <v/>
      </c>
      <c r="W485" s="44" t="str">
        <f>IF(AND(E485&lt;&gt;'Povolené hodnoty'!$B$4,F485=6),G485+J485,"")</f>
        <v/>
      </c>
      <c r="X485" s="45" t="str">
        <f>IF(AND(E485&lt;&gt;'Povolené hodnoty'!$B$4,F485=7),G485+J485,"")</f>
        <v/>
      </c>
      <c r="Y485" s="43" t="str">
        <f>IF(AND(E485&lt;&gt;'Povolené hodnoty'!$B$4,F485=10),H485+K485,"")</f>
        <v/>
      </c>
      <c r="Z485" s="44" t="str">
        <f>IF(AND(E485&lt;&gt;'Povolené hodnoty'!$B$4,F485=11),H485+K485,"")</f>
        <v/>
      </c>
      <c r="AA485" s="44" t="str">
        <f>IF(AND(E485&lt;&gt;'Povolené hodnoty'!$B$4,F485=12),H485+K485,"")</f>
        <v/>
      </c>
      <c r="AB485" s="45" t="str">
        <f>IF(AND(E485&lt;&gt;'Povolené hodnoty'!$B$4,F485=13),H485+K485,"")</f>
        <v/>
      </c>
      <c r="AD485" s="19" t="b">
        <f t="shared" si="48"/>
        <v>0</v>
      </c>
      <c r="AE485" s="19" t="b">
        <f t="shared" si="49"/>
        <v>0</v>
      </c>
      <c r="AF485" s="19" t="b">
        <f>AND(E485&lt;&gt;'Povolené hodnoty'!$B$6,OR(SUM(G485,J485)&lt;&gt;SUM(N485:O485,R485:X485),SUM(H485,K485)&lt;&gt;SUM(P485:Q485,Y485:AB485),COUNT(G485:H485,J485:K485)&lt;&gt;COUNT(N485:AB485)))</f>
        <v>0</v>
      </c>
      <c r="AG485" s="19" t="b">
        <f>AND(E485='Povolené hodnoty'!$B$6,$AG$5)</f>
        <v>0</v>
      </c>
    </row>
    <row r="486" spans="1:33" x14ac:dyDescent="0.2">
      <c r="A486" s="81">
        <f t="shared" si="50"/>
        <v>481</v>
      </c>
      <c r="B486" s="85"/>
      <c r="C486" s="86"/>
      <c r="D486" s="75"/>
      <c r="E486" s="76"/>
      <c r="F486" s="77"/>
      <c r="G486" s="78"/>
      <c r="H486" s="79"/>
      <c r="I486" s="45">
        <f t="shared" si="45"/>
        <v>3625</v>
      </c>
      <c r="J486" s="158"/>
      <c r="K486" s="159"/>
      <c r="L486" s="160">
        <f t="shared" si="46"/>
        <v>10884</v>
      </c>
      <c r="M486" s="46">
        <f t="shared" si="47"/>
        <v>481</v>
      </c>
      <c r="N486" s="43" t="str">
        <f>IF(AND(E486='Povolené hodnoty'!$B$4,F486=2),G486+J486,"")</f>
        <v/>
      </c>
      <c r="O486" s="45" t="str">
        <f>IF(AND(E486='Povolené hodnoty'!$B$4,F486=1),G486+J486,"")</f>
        <v/>
      </c>
      <c r="P486" s="43" t="str">
        <f>IF(AND(E486='Povolené hodnoty'!$B$4,F486=10),H486+K486,"")</f>
        <v/>
      </c>
      <c r="Q486" s="45" t="str">
        <f>IF(AND(E486='Povolené hodnoty'!$B$4,F486=9),H486+K486,"")</f>
        <v/>
      </c>
      <c r="R486" s="43" t="str">
        <f>IF(AND(E486&lt;&gt;'Povolené hodnoty'!$B$4,F486=2),G486+J486,"")</f>
        <v/>
      </c>
      <c r="S486" s="44" t="str">
        <f>IF(AND(E486&lt;&gt;'Povolené hodnoty'!$B$4,F486=3),G486+J486,"")</f>
        <v/>
      </c>
      <c r="T486" s="44" t="str">
        <f>IF(AND(E486&lt;&gt;'Povolené hodnoty'!$B$4,F486=4),G486+J486,"")</f>
        <v/>
      </c>
      <c r="U486" s="44" t="str">
        <f>IF(AND(E486&lt;&gt;'Povolené hodnoty'!$B$4,F486="5a"),G486-H486+J486-K486,"")</f>
        <v/>
      </c>
      <c r="V486" s="44" t="str">
        <f>IF(AND(E486&lt;&gt;'Povolené hodnoty'!$B$4,F486="5b"),G486-H486+J486-K486,"")</f>
        <v/>
      </c>
      <c r="W486" s="44" t="str">
        <f>IF(AND(E486&lt;&gt;'Povolené hodnoty'!$B$4,F486=6),G486+J486,"")</f>
        <v/>
      </c>
      <c r="X486" s="45" t="str">
        <f>IF(AND(E486&lt;&gt;'Povolené hodnoty'!$B$4,F486=7),G486+J486,"")</f>
        <v/>
      </c>
      <c r="Y486" s="43" t="str">
        <f>IF(AND(E486&lt;&gt;'Povolené hodnoty'!$B$4,F486=10),H486+K486,"")</f>
        <v/>
      </c>
      <c r="Z486" s="44" t="str">
        <f>IF(AND(E486&lt;&gt;'Povolené hodnoty'!$B$4,F486=11),H486+K486,"")</f>
        <v/>
      </c>
      <c r="AA486" s="44" t="str">
        <f>IF(AND(E486&lt;&gt;'Povolené hodnoty'!$B$4,F486=12),H486+K486,"")</f>
        <v/>
      </c>
      <c r="AB486" s="45" t="str">
        <f>IF(AND(E486&lt;&gt;'Povolené hodnoty'!$B$4,F486=13),H486+K486,"")</f>
        <v/>
      </c>
      <c r="AD486" s="19" t="b">
        <f t="shared" si="48"/>
        <v>0</v>
      </c>
      <c r="AE486" s="19" t="b">
        <f t="shared" si="49"/>
        <v>0</v>
      </c>
      <c r="AF486" s="19" t="b">
        <f>AND(E486&lt;&gt;'Povolené hodnoty'!$B$6,OR(SUM(G486,J486)&lt;&gt;SUM(N486:O486,R486:X486),SUM(H486,K486)&lt;&gt;SUM(P486:Q486,Y486:AB486),COUNT(G486:H486,J486:K486)&lt;&gt;COUNT(N486:AB486)))</f>
        <v>0</v>
      </c>
      <c r="AG486" s="19" t="b">
        <f>AND(E486='Povolené hodnoty'!$B$6,$AG$5)</f>
        <v>0</v>
      </c>
    </row>
    <row r="487" spans="1:33" x14ac:dyDescent="0.2">
      <c r="A487" s="81">
        <f t="shared" si="50"/>
        <v>482</v>
      </c>
      <c r="B487" s="85"/>
      <c r="C487" s="86"/>
      <c r="D487" s="75"/>
      <c r="E487" s="76"/>
      <c r="F487" s="77"/>
      <c r="G487" s="78"/>
      <c r="H487" s="79"/>
      <c r="I487" s="45">
        <f t="shared" si="45"/>
        <v>3625</v>
      </c>
      <c r="J487" s="158"/>
      <c r="K487" s="159"/>
      <c r="L487" s="160">
        <f t="shared" si="46"/>
        <v>10884</v>
      </c>
      <c r="M487" s="46">
        <f t="shared" si="47"/>
        <v>482</v>
      </c>
      <c r="N487" s="43" t="str">
        <f>IF(AND(E487='Povolené hodnoty'!$B$4,F487=2),G487+J487,"")</f>
        <v/>
      </c>
      <c r="O487" s="45" t="str">
        <f>IF(AND(E487='Povolené hodnoty'!$B$4,F487=1),G487+J487,"")</f>
        <v/>
      </c>
      <c r="P487" s="43" t="str">
        <f>IF(AND(E487='Povolené hodnoty'!$B$4,F487=10),H487+K487,"")</f>
        <v/>
      </c>
      <c r="Q487" s="45" t="str">
        <f>IF(AND(E487='Povolené hodnoty'!$B$4,F487=9),H487+K487,"")</f>
        <v/>
      </c>
      <c r="R487" s="43" t="str">
        <f>IF(AND(E487&lt;&gt;'Povolené hodnoty'!$B$4,F487=2),G487+J487,"")</f>
        <v/>
      </c>
      <c r="S487" s="44" t="str">
        <f>IF(AND(E487&lt;&gt;'Povolené hodnoty'!$B$4,F487=3),G487+J487,"")</f>
        <v/>
      </c>
      <c r="T487" s="44" t="str">
        <f>IF(AND(E487&lt;&gt;'Povolené hodnoty'!$B$4,F487=4),G487+J487,"")</f>
        <v/>
      </c>
      <c r="U487" s="44" t="str">
        <f>IF(AND(E487&lt;&gt;'Povolené hodnoty'!$B$4,F487="5a"),G487-H487+J487-K487,"")</f>
        <v/>
      </c>
      <c r="V487" s="44" t="str">
        <f>IF(AND(E487&lt;&gt;'Povolené hodnoty'!$B$4,F487="5b"),G487-H487+J487-K487,"")</f>
        <v/>
      </c>
      <c r="W487" s="44" t="str">
        <f>IF(AND(E487&lt;&gt;'Povolené hodnoty'!$B$4,F487=6),G487+J487,"")</f>
        <v/>
      </c>
      <c r="X487" s="45" t="str">
        <f>IF(AND(E487&lt;&gt;'Povolené hodnoty'!$B$4,F487=7),G487+J487,"")</f>
        <v/>
      </c>
      <c r="Y487" s="43" t="str">
        <f>IF(AND(E487&lt;&gt;'Povolené hodnoty'!$B$4,F487=10),H487+K487,"")</f>
        <v/>
      </c>
      <c r="Z487" s="44" t="str">
        <f>IF(AND(E487&lt;&gt;'Povolené hodnoty'!$B$4,F487=11),H487+K487,"")</f>
        <v/>
      </c>
      <c r="AA487" s="44" t="str">
        <f>IF(AND(E487&lt;&gt;'Povolené hodnoty'!$B$4,F487=12),H487+K487,"")</f>
        <v/>
      </c>
      <c r="AB487" s="45" t="str">
        <f>IF(AND(E487&lt;&gt;'Povolené hodnoty'!$B$4,F487=13),H487+K487,"")</f>
        <v/>
      </c>
      <c r="AD487" s="19" t="b">
        <f t="shared" si="48"/>
        <v>0</v>
      </c>
      <c r="AE487" s="19" t="b">
        <f t="shared" si="49"/>
        <v>0</v>
      </c>
      <c r="AF487" s="19" t="b">
        <f>AND(E487&lt;&gt;'Povolené hodnoty'!$B$6,OR(SUM(G487,J487)&lt;&gt;SUM(N487:O487,R487:X487),SUM(H487,K487)&lt;&gt;SUM(P487:Q487,Y487:AB487),COUNT(G487:H487,J487:K487)&lt;&gt;COUNT(N487:AB487)))</f>
        <v>0</v>
      </c>
      <c r="AG487" s="19" t="b">
        <f>AND(E487='Povolené hodnoty'!$B$6,$AG$5)</f>
        <v>0</v>
      </c>
    </row>
    <row r="488" spans="1:33" x14ac:dyDescent="0.2">
      <c r="A488" s="81">
        <f t="shared" si="50"/>
        <v>483</v>
      </c>
      <c r="B488" s="85"/>
      <c r="C488" s="86"/>
      <c r="D488" s="75"/>
      <c r="E488" s="76"/>
      <c r="F488" s="77"/>
      <c r="G488" s="78"/>
      <c r="H488" s="79"/>
      <c r="I488" s="45">
        <f t="shared" si="45"/>
        <v>3625</v>
      </c>
      <c r="J488" s="158"/>
      <c r="K488" s="159"/>
      <c r="L488" s="160">
        <f t="shared" si="46"/>
        <v>10884</v>
      </c>
      <c r="M488" s="46">
        <f t="shared" si="47"/>
        <v>483</v>
      </c>
      <c r="N488" s="43" t="str">
        <f>IF(AND(E488='Povolené hodnoty'!$B$4,F488=2),G488+J488,"")</f>
        <v/>
      </c>
      <c r="O488" s="45" t="str">
        <f>IF(AND(E488='Povolené hodnoty'!$B$4,F488=1),G488+J488,"")</f>
        <v/>
      </c>
      <c r="P488" s="43" t="str">
        <f>IF(AND(E488='Povolené hodnoty'!$B$4,F488=10),H488+K488,"")</f>
        <v/>
      </c>
      <c r="Q488" s="45" t="str">
        <f>IF(AND(E488='Povolené hodnoty'!$B$4,F488=9),H488+K488,"")</f>
        <v/>
      </c>
      <c r="R488" s="43" t="str">
        <f>IF(AND(E488&lt;&gt;'Povolené hodnoty'!$B$4,F488=2),G488+J488,"")</f>
        <v/>
      </c>
      <c r="S488" s="44" t="str">
        <f>IF(AND(E488&lt;&gt;'Povolené hodnoty'!$B$4,F488=3),G488+J488,"")</f>
        <v/>
      </c>
      <c r="T488" s="44" t="str">
        <f>IF(AND(E488&lt;&gt;'Povolené hodnoty'!$B$4,F488=4),G488+J488,"")</f>
        <v/>
      </c>
      <c r="U488" s="44" t="str">
        <f>IF(AND(E488&lt;&gt;'Povolené hodnoty'!$B$4,F488="5a"),G488-H488+J488-K488,"")</f>
        <v/>
      </c>
      <c r="V488" s="44" t="str">
        <f>IF(AND(E488&lt;&gt;'Povolené hodnoty'!$B$4,F488="5b"),G488-H488+J488-K488,"")</f>
        <v/>
      </c>
      <c r="W488" s="44" t="str">
        <f>IF(AND(E488&lt;&gt;'Povolené hodnoty'!$B$4,F488=6),G488+J488,"")</f>
        <v/>
      </c>
      <c r="X488" s="45" t="str">
        <f>IF(AND(E488&lt;&gt;'Povolené hodnoty'!$B$4,F488=7),G488+J488,"")</f>
        <v/>
      </c>
      <c r="Y488" s="43" t="str">
        <f>IF(AND(E488&lt;&gt;'Povolené hodnoty'!$B$4,F488=10),H488+K488,"")</f>
        <v/>
      </c>
      <c r="Z488" s="44" t="str">
        <f>IF(AND(E488&lt;&gt;'Povolené hodnoty'!$B$4,F488=11),H488+K488,"")</f>
        <v/>
      </c>
      <c r="AA488" s="44" t="str">
        <f>IF(AND(E488&lt;&gt;'Povolené hodnoty'!$B$4,F488=12),H488+K488,"")</f>
        <v/>
      </c>
      <c r="AB488" s="45" t="str">
        <f>IF(AND(E488&lt;&gt;'Povolené hodnoty'!$B$4,F488=13),H488+K488,"")</f>
        <v/>
      </c>
      <c r="AD488" s="19" t="b">
        <f t="shared" si="48"/>
        <v>0</v>
      </c>
      <c r="AE488" s="19" t="b">
        <f t="shared" si="49"/>
        <v>0</v>
      </c>
      <c r="AF488" s="19" t="b">
        <f>AND(E488&lt;&gt;'Povolené hodnoty'!$B$6,OR(SUM(G488,J488)&lt;&gt;SUM(N488:O488,R488:X488),SUM(H488,K488)&lt;&gt;SUM(P488:Q488,Y488:AB488),COUNT(G488:H488,J488:K488)&lt;&gt;COUNT(N488:AB488)))</f>
        <v>0</v>
      </c>
      <c r="AG488" s="19" t="b">
        <f>AND(E488='Povolené hodnoty'!$B$6,$AG$5)</f>
        <v>0</v>
      </c>
    </row>
    <row r="489" spans="1:33" x14ac:dyDescent="0.2">
      <c r="A489" s="81">
        <f t="shared" si="50"/>
        <v>484</v>
      </c>
      <c r="B489" s="85"/>
      <c r="C489" s="86"/>
      <c r="D489" s="75"/>
      <c r="E489" s="76"/>
      <c r="F489" s="77"/>
      <c r="G489" s="78"/>
      <c r="H489" s="79"/>
      <c r="I489" s="45">
        <f t="shared" si="45"/>
        <v>3625</v>
      </c>
      <c r="J489" s="158"/>
      <c r="K489" s="159"/>
      <c r="L489" s="160">
        <f t="shared" si="46"/>
        <v>10884</v>
      </c>
      <c r="M489" s="46">
        <f t="shared" si="47"/>
        <v>484</v>
      </c>
      <c r="N489" s="43" t="str">
        <f>IF(AND(E489='Povolené hodnoty'!$B$4,F489=2),G489+J489,"")</f>
        <v/>
      </c>
      <c r="O489" s="45" t="str">
        <f>IF(AND(E489='Povolené hodnoty'!$B$4,F489=1),G489+J489,"")</f>
        <v/>
      </c>
      <c r="P489" s="43" t="str">
        <f>IF(AND(E489='Povolené hodnoty'!$B$4,F489=10),H489+K489,"")</f>
        <v/>
      </c>
      <c r="Q489" s="45" t="str">
        <f>IF(AND(E489='Povolené hodnoty'!$B$4,F489=9),H489+K489,"")</f>
        <v/>
      </c>
      <c r="R489" s="43" t="str">
        <f>IF(AND(E489&lt;&gt;'Povolené hodnoty'!$B$4,F489=2),G489+J489,"")</f>
        <v/>
      </c>
      <c r="S489" s="44" t="str">
        <f>IF(AND(E489&lt;&gt;'Povolené hodnoty'!$B$4,F489=3),G489+J489,"")</f>
        <v/>
      </c>
      <c r="T489" s="44" t="str">
        <f>IF(AND(E489&lt;&gt;'Povolené hodnoty'!$B$4,F489=4),G489+J489,"")</f>
        <v/>
      </c>
      <c r="U489" s="44" t="str">
        <f>IF(AND(E489&lt;&gt;'Povolené hodnoty'!$B$4,F489="5a"),G489-H489+J489-K489,"")</f>
        <v/>
      </c>
      <c r="V489" s="44" t="str">
        <f>IF(AND(E489&lt;&gt;'Povolené hodnoty'!$B$4,F489="5b"),G489-H489+J489-K489,"")</f>
        <v/>
      </c>
      <c r="W489" s="44" t="str">
        <f>IF(AND(E489&lt;&gt;'Povolené hodnoty'!$B$4,F489=6),G489+J489,"")</f>
        <v/>
      </c>
      <c r="X489" s="45" t="str">
        <f>IF(AND(E489&lt;&gt;'Povolené hodnoty'!$B$4,F489=7),G489+J489,"")</f>
        <v/>
      </c>
      <c r="Y489" s="43" t="str">
        <f>IF(AND(E489&lt;&gt;'Povolené hodnoty'!$B$4,F489=10),H489+K489,"")</f>
        <v/>
      </c>
      <c r="Z489" s="44" t="str">
        <f>IF(AND(E489&lt;&gt;'Povolené hodnoty'!$B$4,F489=11),H489+K489,"")</f>
        <v/>
      </c>
      <c r="AA489" s="44" t="str">
        <f>IF(AND(E489&lt;&gt;'Povolené hodnoty'!$B$4,F489=12),H489+K489,"")</f>
        <v/>
      </c>
      <c r="AB489" s="45" t="str">
        <f>IF(AND(E489&lt;&gt;'Povolené hodnoty'!$B$4,F489=13),H489+K489,"")</f>
        <v/>
      </c>
      <c r="AD489" s="19" t="b">
        <f t="shared" si="48"/>
        <v>0</v>
      </c>
      <c r="AE489" s="19" t="b">
        <f t="shared" si="49"/>
        <v>0</v>
      </c>
      <c r="AF489" s="19" t="b">
        <f>AND(E489&lt;&gt;'Povolené hodnoty'!$B$6,OR(SUM(G489,J489)&lt;&gt;SUM(N489:O489,R489:X489),SUM(H489,K489)&lt;&gt;SUM(P489:Q489,Y489:AB489),COUNT(G489:H489,J489:K489)&lt;&gt;COUNT(N489:AB489)))</f>
        <v>0</v>
      </c>
      <c r="AG489" s="19" t="b">
        <f>AND(E489='Povolené hodnoty'!$B$6,$AG$5)</f>
        <v>0</v>
      </c>
    </row>
    <row r="490" spans="1:33" x14ac:dyDescent="0.2">
      <c r="A490" s="81">
        <f t="shared" si="50"/>
        <v>485</v>
      </c>
      <c r="B490" s="85"/>
      <c r="C490" s="86"/>
      <c r="D490" s="75"/>
      <c r="E490" s="76"/>
      <c r="F490" s="77"/>
      <c r="G490" s="78"/>
      <c r="H490" s="79"/>
      <c r="I490" s="45">
        <f t="shared" si="45"/>
        <v>3625</v>
      </c>
      <c r="J490" s="158"/>
      <c r="K490" s="159"/>
      <c r="L490" s="160">
        <f t="shared" si="46"/>
        <v>10884</v>
      </c>
      <c r="M490" s="46">
        <f t="shared" si="47"/>
        <v>485</v>
      </c>
      <c r="N490" s="43" t="str">
        <f>IF(AND(E490='Povolené hodnoty'!$B$4,F490=2),G490+J490,"")</f>
        <v/>
      </c>
      <c r="O490" s="45" t="str">
        <f>IF(AND(E490='Povolené hodnoty'!$B$4,F490=1),G490+J490,"")</f>
        <v/>
      </c>
      <c r="P490" s="43" t="str">
        <f>IF(AND(E490='Povolené hodnoty'!$B$4,F490=10),H490+K490,"")</f>
        <v/>
      </c>
      <c r="Q490" s="45" t="str">
        <f>IF(AND(E490='Povolené hodnoty'!$B$4,F490=9),H490+K490,"")</f>
        <v/>
      </c>
      <c r="R490" s="43" t="str">
        <f>IF(AND(E490&lt;&gt;'Povolené hodnoty'!$B$4,F490=2),G490+J490,"")</f>
        <v/>
      </c>
      <c r="S490" s="44" t="str">
        <f>IF(AND(E490&lt;&gt;'Povolené hodnoty'!$B$4,F490=3),G490+J490,"")</f>
        <v/>
      </c>
      <c r="T490" s="44" t="str">
        <f>IF(AND(E490&lt;&gt;'Povolené hodnoty'!$B$4,F490=4),G490+J490,"")</f>
        <v/>
      </c>
      <c r="U490" s="44" t="str">
        <f>IF(AND(E490&lt;&gt;'Povolené hodnoty'!$B$4,F490="5a"),G490-H490+J490-K490,"")</f>
        <v/>
      </c>
      <c r="V490" s="44" t="str">
        <f>IF(AND(E490&lt;&gt;'Povolené hodnoty'!$B$4,F490="5b"),G490-H490+J490-K490,"")</f>
        <v/>
      </c>
      <c r="W490" s="44" t="str">
        <f>IF(AND(E490&lt;&gt;'Povolené hodnoty'!$B$4,F490=6),G490+J490,"")</f>
        <v/>
      </c>
      <c r="X490" s="45" t="str">
        <f>IF(AND(E490&lt;&gt;'Povolené hodnoty'!$B$4,F490=7),G490+J490,"")</f>
        <v/>
      </c>
      <c r="Y490" s="43" t="str">
        <f>IF(AND(E490&lt;&gt;'Povolené hodnoty'!$B$4,F490=10),H490+K490,"")</f>
        <v/>
      </c>
      <c r="Z490" s="44" t="str">
        <f>IF(AND(E490&lt;&gt;'Povolené hodnoty'!$B$4,F490=11),H490+K490,"")</f>
        <v/>
      </c>
      <c r="AA490" s="44" t="str">
        <f>IF(AND(E490&lt;&gt;'Povolené hodnoty'!$B$4,F490=12),H490+K490,"")</f>
        <v/>
      </c>
      <c r="AB490" s="45" t="str">
        <f>IF(AND(E490&lt;&gt;'Povolené hodnoty'!$B$4,F490=13),H490+K490,"")</f>
        <v/>
      </c>
      <c r="AD490" s="19" t="b">
        <f t="shared" si="48"/>
        <v>0</v>
      </c>
      <c r="AE490" s="19" t="b">
        <f t="shared" si="49"/>
        <v>0</v>
      </c>
      <c r="AF490" s="19" t="b">
        <f>AND(E490&lt;&gt;'Povolené hodnoty'!$B$6,OR(SUM(G490,J490)&lt;&gt;SUM(N490:O490,R490:X490),SUM(H490,K490)&lt;&gt;SUM(P490:Q490,Y490:AB490),COUNT(G490:H490,J490:K490)&lt;&gt;COUNT(N490:AB490)))</f>
        <v>0</v>
      </c>
      <c r="AG490" s="19" t="b">
        <f>AND(E490='Povolené hodnoty'!$B$6,$AG$5)</f>
        <v>0</v>
      </c>
    </row>
    <row r="491" spans="1:33" x14ac:dyDescent="0.2">
      <c r="A491" s="81">
        <f t="shared" si="50"/>
        <v>486</v>
      </c>
      <c r="B491" s="85"/>
      <c r="C491" s="86"/>
      <c r="D491" s="75"/>
      <c r="E491" s="76"/>
      <c r="F491" s="77"/>
      <c r="G491" s="78"/>
      <c r="H491" s="79"/>
      <c r="I491" s="45">
        <f t="shared" si="45"/>
        <v>3625</v>
      </c>
      <c r="J491" s="158"/>
      <c r="K491" s="159"/>
      <c r="L491" s="160">
        <f t="shared" si="46"/>
        <v>10884</v>
      </c>
      <c r="M491" s="46">
        <f t="shared" si="47"/>
        <v>486</v>
      </c>
      <c r="N491" s="43" t="str">
        <f>IF(AND(E491='Povolené hodnoty'!$B$4,F491=2),G491+J491,"")</f>
        <v/>
      </c>
      <c r="O491" s="45" t="str">
        <f>IF(AND(E491='Povolené hodnoty'!$B$4,F491=1),G491+J491,"")</f>
        <v/>
      </c>
      <c r="P491" s="43" t="str">
        <f>IF(AND(E491='Povolené hodnoty'!$B$4,F491=10),H491+K491,"")</f>
        <v/>
      </c>
      <c r="Q491" s="45" t="str">
        <f>IF(AND(E491='Povolené hodnoty'!$B$4,F491=9),H491+K491,"")</f>
        <v/>
      </c>
      <c r="R491" s="43" t="str">
        <f>IF(AND(E491&lt;&gt;'Povolené hodnoty'!$B$4,F491=2),G491+J491,"")</f>
        <v/>
      </c>
      <c r="S491" s="44" t="str">
        <f>IF(AND(E491&lt;&gt;'Povolené hodnoty'!$B$4,F491=3),G491+J491,"")</f>
        <v/>
      </c>
      <c r="T491" s="44" t="str">
        <f>IF(AND(E491&lt;&gt;'Povolené hodnoty'!$B$4,F491=4),G491+J491,"")</f>
        <v/>
      </c>
      <c r="U491" s="44" t="str">
        <f>IF(AND(E491&lt;&gt;'Povolené hodnoty'!$B$4,F491="5a"),G491-H491+J491-K491,"")</f>
        <v/>
      </c>
      <c r="V491" s="44" t="str">
        <f>IF(AND(E491&lt;&gt;'Povolené hodnoty'!$B$4,F491="5b"),G491-H491+J491-K491,"")</f>
        <v/>
      </c>
      <c r="W491" s="44" t="str">
        <f>IF(AND(E491&lt;&gt;'Povolené hodnoty'!$B$4,F491=6),G491+J491,"")</f>
        <v/>
      </c>
      <c r="X491" s="45" t="str">
        <f>IF(AND(E491&lt;&gt;'Povolené hodnoty'!$B$4,F491=7),G491+J491,"")</f>
        <v/>
      </c>
      <c r="Y491" s="43" t="str">
        <f>IF(AND(E491&lt;&gt;'Povolené hodnoty'!$B$4,F491=10),H491+K491,"")</f>
        <v/>
      </c>
      <c r="Z491" s="44" t="str">
        <f>IF(AND(E491&lt;&gt;'Povolené hodnoty'!$B$4,F491=11),H491+K491,"")</f>
        <v/>
      </c>
      <c r="AA491" s="44" t="str">
        <f>IF(AND(E491&lt;&gt;'Povolené hodnoty'!$B$4,F491=12),H491+K491,"")</f>
        <v/>
      </c>
      <c r="AB491" s="45" t="str">
        <f>IF(AND(E491&lt;&gt;'Povolené hodnoty'!$B$4,F491=13),H491+K491,"")</f>
        <v/>
      </c>
      <c r="AD491" s="19" t="b">
        <f t="shared" si="48"/>
        <v>0</v>
      </c>
      <c r="AE491" s="19" t="b">
        <f t="shared" si="49"/>
        <v>0</v>
      </c>
      <c r="AF491" s="19" t="b">
        <f>AND(E491&lt;&gt;'Povolené hodnoty'!$B$6,OR(SUM(G491,J491)&lt;&gt;SUM(N491:O491,R491:X491),SUM(H491,K491)&lt;&gt;SUM(P491:Q491,Y491:AB491),COUNT(G491:H491,J491:K491)&lt;&gt;COUNT(N491:AB491)))</f>
        <v>0</v>
      </c>
      <c r="AG491" s="19" t="b">
        <f>AND(E491='Povolené hodnoty'!$B$6,$AG$5)</f>
        <v>0</v>
      </c>
    </row>
    <row r="492" spans="1:33" x14ac:dyDescent="0.2">
      <c r="A492" s="81">
        <f t="shared" si="50"/>
        <v>487</v>
      </c>
      <c r="B492" s="85"/>
      <c r="C492" s="86"/>
      <c r="D492" s="75"/>
      <c r="E492" s="76"/>
      <c r="F492" s="77"/>
      <c r="G492" s="78"/>
      <c r="H492" s="79"/>
      <c r="I492" s="45">
        <f t="shared" si="45"/>
        <v>3625</v>
      </c>
      <c r="J492" s="158"/>
      <c r="K492" s="159"/>
      <c r="L492" s="160">
        <f t="shared" si="46"/>
        <v>10884</v>
      </c>
      <c r="M492" s="46">
        <f t="shared" si="47"/>
        <v>487</v>
      </c>
      <c r="N492" s="43" t="str">
        <f>IF(AND(E492='Povolené hodnoty'!$B$4,F492=2),G492+J492,"")</f>
        <v/>
      </c>
      <c r="O492" s="45" t="str">
        <f>IF(AND(E492='Povolené hodnoty'!$B$4,F492=1),G492+J492,"")</f>
        <v/>
      </c>
      <c r="P492" s="43" t="str">
        <f>IF(AND(E492='Povolené hodnoty'!$B$4,F492=10),H492+K492,"")</f>
        <v/>
      </c>
      <c r="Q492" s="45" t="str">
        <f>IF(AND(E492='Povolené hodnoty'!$B$4,F492=9),H492+K492,"")</f>
        <v/>
      </c>
      <c r="R492" s="43" t="str">
        <f>IF(AND(E492&lt;&gt;'Povolené hodnoty'!$B$4,F492=2),G492+J492,"")</f>
        <v/>
      </c>
      <c r="S492" s="44" t="str">
        <f>IF(AND(E492&lt;&gt;'Povolené hodnoty'!$B$4,F492=3),G492+J492,"")</f>
        <v/>
      </c>
      <c r="T492" s="44" t="str">
        <f>IF(AND(E492&lt;&gt;'Povolené hodnoty'!$B$4,F492=4),G492+J492,"")</f>
        <v/>
      </c>
      <c r="U492" s="44" t="str">
        <f>IF(AND(E492&lt;&gt;'Povolené hodnoty'!$B$4,F492="5a"),G492-H492+J492-K492,"")</f>
        <v/>
      </c>
      <c r="V492" s="44" t="str">
        <f>IF(AND(E492&lt;&gt;'Povolené hodnoty'!$B$4,F492="5b"),G492-H492+J492-K492,"")</f>
        <v/>
      </c>
      <c r="W492" s="44" t="str">
        <f>IF(AND(E492&lt;&gt;'Povolené hodnoty'!$B$4,F492=6),G492+J492,"")</f>
        <v/>
      </c>
      <c r="X492" s="45" t="str">
        <f>IF(AND(E492&lt;&gt;'Povolené hodnoty'!$B$4,F492=7),G492+J492,"")</f>
        <v/>
      </c>
      <c r="Y492" s="43" t="str">
        <f>IF(AND(E492&lt;&gt;'Povolené hodnoty'!$B$4,F492=10),H492+K492,"")</f>
        <v/>
      </c>
      <c r="Z492" s="44" t="str">
        <f>IF(AND(E492&lt;&gt;'Povolené hodnoty'!$B$4,F492=11),H492+K492,"")</f>
        <v/>
      </c>
      <c r="AA492" s="44" t="str">
        <f>IF(AND(E492&lt;&gt;'Povolené hodnoty'!$B$4,F492=12),H492+K492,"")</f>
        <v/>
      </c>
      <c r="AB492" s="45" t="str">
        <f>IF(AND(E492&lt;&gt;'Povolené hodnoty'!$B$4,F492=13),H492+K492,"")</f>
        <v/>
      </c>
      <c r="AD492" s="19" t="b">
        <f t="shared" si="48"/>
        <v>0</v>
      </c>
      <c r="AE492" s="19" t="b">
        <f t="shared" si="49"/>
        <v>0</v>
      </c>
      <c r="AF492" s="19" t="b">
        <f>AND(E492&lt;&gt;'Povolené hodnoty'!$B$6,OR(SUM(G492,J492)&lt;&gt;SUM(N492:O492,R492:X492),SUM(H492,K492)&lt;&gt;SUM(P492:Q492,Y492:AB492),COUNT(G492:H492,J492:K492)&lt;&gt;COUNT(N492:AB492)))</f>
        <v>0</v>
      </c>
      <c r="AG492" s="19" t="b">
        <f>AND(E492='Povolené hodnoty'!$B$6,$AG$5)</f>
        <v>0</v>
      </c>
    </row>
    <row r="493" spans="1:33" x14ac:dyDescent="0.2">
      <c r="A493" s="81">
        <f t="shared" si="50"/>
        <v>488</v>
      </c>
      <c r="B493" s="85"/>
      <c r="C493" s="86"/>
      <c r="D493" s="75"/>
      <c r="E493" s="76"/>
      <c r="F493" s="77"/>
      <c r="G493" s="78"/>
      <c r="H493" s="79"/>
      <c r="I493" s="45">
        <f t="shared" ref="I493:I556" si="51">I492+G493-H493</f>
        <v>3625</v>
      </c>
      <c r="J493" s="158"/>
      <c r="K493" s="159"/>
      <c r="L493" s="160">
        <f t="shared" ref="L493:L556" si="52">L492+J493-K493</f>
        <v>10884</v>
      </c>
      <c r="M493" s="46">
        <f t="shared" ref="M493:M556" si="53">A493</f>
        <v>488</v>
      </c>
      <c r="N493" s="43" t="str">
        <f>IF(AND(E493='Povolené hodnoty'!$B$4,F493=2),G493+J493,"")</f>
        <v/>
      </c>
      <c r="O493" s="45" t="str">
        <f>IF(AND(E493='Povolené hodnoty'!$B$4,F493=1),G493+J493,"")</f>
        <v/>
      </c>
      <c r="P493" s="43" t="str">
        <f>IF(AND(E493='Povolené hodnoty'!$B$4,F493=10),H493+K493,"")</f>
        <v/>
      </c>
      <c r="Q493" s="45" t="str">
        <f>IF(AND(E493='Povolené hodnoty'!$B$4,F493=9),H493+K493,"")</f>
        <v/>
      </c>
      <c r="R493" s="43" t="str">
        <f>IF(AND(E493&lt;&gt;'Povolené hodnoty'!$B$4,F493=2),G493+J493,"")</f>
        <v/>
      </c>
      <c r="S493" s="44" t="str">
        <f>IF(AND(E493&lt;&gt;'Povolené hodnoty'!$B$4,F493=3),G493+J493,"")</f>
        <v/>
      </c>
      <c r="T493" s="44" t="str">
        <f>IF(AND(E493&lt;&gt;'Povolené hodnoty'!$B$4,F493=4),G493+J493,"")</f>
        <v/>
      </c>
      <c r="U493" s="44" t="str">
        <f>IF(AND(E493&lt;&gt;'Povolené hodnoty'!$B$4,F493="5a"),G493-H493+J493-K493,"")</f>
        <v/>
      </c>
      <c r="V493" s="44" t="str">
        <f>IF(AND(E493&lt;&gt;'Povolené hodnoty'!$B$4,F493="5b"),G493-H493+J493-K493,"")</f>
        <v/>
      </c>
      <c r="W493" s="44" t="str">
        <f>IF(AND(E493&lt;&gt;'Povolené hodnoty'!$B$4,F493=6),G493+J493,"")</f>
        <v/>
      </c>
      <c r="X493" s="45" t="str">
        <f>IF(AND(E493&lt;&gt;'Povolené hodnoty'!$B$4,F493=7),G493+J493,"")</f>
        <v/>
      </c>
      <c r="Y493" s="43" t="str">
        <f>IF(AND(E493&lt;&gt;'Povolené hodnoty'!$B$4,F493=10),H493+K493,"")</f>
        <v/>
      </c>
      <c r="Z493" s="44" t="str">
        <f>IF(AND(E493&lt;&gt;'Povolené hodnoty'!$B$4,F493=11),H493+K493,"")</f>
        <v/>
      </c>
      <c r="AA493" s="44" t="str">
        <f>IF(AND(E493&lt;&gt;'Povolené hodnoty'!$B$4,F493=12),H493+K493,"")</f>
        <v/>
      </c>
      <c r="AB493" s="45" t="str">
        <f>IF(AND(E493&lt;&gt;'Povolené hodnoty'!$B$4,F493=13),H493+K493,"")</f>
        <v/>
      </c>
      <c r="AD493" s="19" t="b">
        <f t="shared" ref="AD493:AD556" si="54">OR(AE493:AG493)</f>
        <v>0</v>
      </c>
      <c r="AE493" s="19" t="b">
        <f t="shared" ref="AE493:AE556" si="55">COUNT(G493:H493,J493:K493)&gt;1</f>
        <v>0</v>
      </c>
      <c r="AF493" s="19" t="b">
        <f>AND(E493&lt;&gt;'Povolené hodnoty'!$B$6,OR(SUM(G493,J493)&lt;&gt;SUM(N493:O493,R493:X493),SUM(H493,K493)&lt;&gt;SUM(P493:Q493,Y493:AB493),COUNT(G493:H493,J493:K493)&lt;&gt;COUNT(N493:AB493)))</f>
        <v>0</v>
      </c>
      <c r="AG493" s="19" t="b">
        <f>AND(E493='Povolené hodnoty'!$B$6,$AG$5)</f>
        <v>0</v>
      </c>
    </row>
    <row r="494" spans="1:33" x14ac:dyDescent="0.2">
      <c r="A494" s="81">
        <f t="shared" si="50"/>
        <v>489</v>
      </c>
      <c r="B494" s="85"/>
      <c r="C494" s="86"/>
      <c r="D494" s="75"/>
      <c r="E494" s="76"/>
      <c r="F494" s="77"/>
      <c r="G494" s="78"/>
      <c r="H494" s="79"/>
      <c r="I494" s="45">
        <f t="shared" si="51"/>
        <v>3625</v>
      </c>
      <c r="J494" s="158"/>
      <c r="K494" s="159"/>
      <c r="L494" s="160">
        <f t="shared" si="52"/>
        <v>10884</v>
      </c>
      <c r="M494" s="46">
        <f t="shared" si="53"/>
        <v>489</v>
      </c>
      <c r="N494" s="43" t="str">
        <f>IF(AND(E494='Povolené hodnoty'!$B$4,F494=2),G494+J494,"")</f>
        <v/>
      </c>
      <c r="O494" s="45" t="str">
        <f>IF(AND(E494='Povolené hodnoty'!$B$4,F494=1),G494+J494,"")</f>
        <v/>
      </c>
      <c r="P494" s="43" t="str">
        <f>IF(AND(E494='Povolené hodnoty'!$B$4,F494=10),H494+K494,"")</f>
        <v/>
      </c>
      <c r="Q494" s="45" t="str">
        <f>IF(AND(E494='Povolené hodnoty'!$B$4,F494=9),H494+K494,"")</f>
        <v/>
      </c>
      <c r="R494" s="43" t="str">
        <f>IF(AND(E494&lt;&gt;'Povolené hodnoty'!$B$4,F494=2),G494+J494,"")</f>
        <v/>
      </c>
      <c r="S494" s="44" t="str">
        <f>IF(AND(E494&lt;&gt;'Povolené hodnoty'!$B$4,F494=3),G494+J494,"")</f>
        <v/>
      </c>
      <c r="T494" s="44" t="str">
        <f>IF(AND(E494&lt;&gt;'Povolené hodnoty'!$B$4,F494=4),G494+J494,"")</f>
        <v/>
      </c>
      <c r="U494" s="44" t="str">
        <f>IF(AND(E494&lt;&gt;'Povolené hodnoty'!$B$4,F494="5a"),G494-H494+J494-K494,"")</f>
        <v/>
      </c>
      <c r="V494" s="44" t="str">
        <f>IF(AND(E494&lt;&gt;'Povolené hodnoty'!$B$4,F494="5b"),G494-H494+J494-K494,"")</f>
        <v/>
      </c>
      <c r="W494" s="44" t="str">
        <f>IF(AND(E494&lt;&gt;'Povolené hodnoty'!$B$4,F494=6),G494+J494,"")</f>
        <v/>
      </c>
      <c r="X494" s="45" t="str">
        <f>IF(AND(E494&lt;&gt;'Povolené hodnoty'!$B$4,F494=7),G494+J494,"")</f>
        <v/>
      </c>
      <c r="Y494" s="43" t="str">
        <f>IF(AND(E494&lt;&gt;'Povolené hodnoty'!$B$4,F494=10),H494+K494,"")</f>
        <v/>
      </c>
      <c r="Z494" s="44" t="str">
        <f>IF(AND(E494&lt;&gt;'Povolené hodnoty'!$B$4,F494=11),H494+K494,"")</f>
        <v/>
      </c>
      <c r="AA494" s="44" t="str">
        <f>IF(AND(E494&lt;&gt;'Povolené hodnoty'!$B$4,F494=12),H494+K494,"")</f>
        <v/>
      </c>
      <c r="AB494" s="45" t="str">
        <f>IF(AND(E494&lt;&gt;'Povolené hodnoty'!$B$4,F494=13),H494+K494,"")</f>
        <v/>
      </c>
      <c r="AD494" s="19" t="b">
        <f t="shared" si="54"/>
        <v>0</v>
      </c>
      <c r="AE494" s="19" t="b">
        <f t="shared" si="55"/>
        <v>0</v>
      </c>
      <c r="AF494" s="19" t="b">
        <f>AND(E494&lt;&gt;'Povolené hodnoty'!$B$6,OR(SUM(G494,J494)&lt;&gt;SUM(N494:O494,R494:X494),SUM(H494,K494)&lt;&gt;SUM(P494:Q494,Y494:AB494),COUNT(G494:H494,J494:K494)&lt;&gt;COUNT(N494:AB494)))</f>
        <v>0</v>
      </c>
      <c r="AG494" s="19" t="b">
        <f>AND(E494='Povolené hodnoty'!$B$6,$AG$5)</f>
        <v>0</v>
      </c>
    </row>
    <row r="495" spans="1:33" x14ac:dyDescent="0.2">
      <c r="A495" s="81">
        <f t="shared" si="50"/>
        <v>490</v>
      </c>
      <c r="B495" s="85"/>
      <c r="C495" s="86"/>
      <c r="D495" s="75"/>
      <c r="E495" s="76"/>
      <c r="F495" s="77"/>
      <c r="G495" s="78"/>
      <c r="H495" s="79"/>
      <c r="I495" s="45">
        <f t="shared" si="51"/>
        <v>3625</v>
      </c>
      <c r="J495" s="158"/>
      <c r="K495" s="159"/>
      <c r="L495" s="160">
        <f t="shared" si="52"/>
        <v>10884</v>
      </c>
      <c r="M495" s="46">
        <f t="shared" si="53"/>
        <v>490</v>
      </c>
      <c r="N495" s="43" t="str">
        <f>IF(AND(E495='Povolené hodnoty'!$B$4,F495=2),G495+J495,"")</f>
        <v/>
      </c>
      <c r="O495" s="45" t="str">
        <f>IF(AND(E495='Povolené hodnoty'!$B$4,F495=1),G495+J495,"")</f>
        <v/>
      </c>
      <c r="P495" s="43" t="str">
        <f>IF(AND(E495='Povolené hodnoty'!$B$4,F495=10),H495+K495,"")</f>
        <v/>
      </c>
      <c r="Q495" s="45" t="str">
        <f>IF(AND(E495='Povolené hodnoty'!$B$4,F495=9),H495+K495,"")</f>
        <v/>
      </c>
      <c r="R495" s="43" t="str">
        <f>IF(AND(E495&lt;&gt;'Povolené hodnoty'!$B$4,F495=2),G495+J495,"")</f>
        <v/>
      </c>
      <c r="S495" s="44" t="str">
        <f>IF(AND(E495&lt;&gt;'Povolené hodnoty'!$B$4,F495=3),G495+J495,"")</f>
        <v/>
      </c>
      <c r="T495" s="44" t="str">
        <f>IF(AND(E495&lt;&gt;'Povolené hodnoty'!$B$4,F495=4),G495+J495,"")</f>
        <v/>
      </c>
      <c r="U495" s="44" t="str">
        <f>IF(AND(E495&lt;&gt;'Povolené hodnoty'!$B$4,F495="5a"),G495-H495+J495-K495,"")</f>
        <v/>
      </c>
      <c r="V495" s="44" t="str">
        <f>IF(AND(E495&lt;&gt;'Povolené hodnoty'!$B$4,F495="5b"),G495-H495+J495-K495,"")</f>
        <v/>
      </c>
      <c r="W495" s="44" t="str">
        <f>IF(AND(E495&lt;&gt;'Povolené hodnoty'!$B$4,F495=6),G495+J495,"")</f>
        <v/>
      </c>
      <c r="X495" s="45" t="str">
        <f>IF(AND(E495&lt;&gt;'Povolené hodnoty'!$B$4,F495=7),G495+J495,"")</f>
        <v/>
      </c>
      <c r="Y495" s="43" t="str">
        <f>IF(AND(E495&lt;&gt;'Povolené hodnoty'!$B$4,F495=10),H495+K495,"")</f>
        <v/>
      </c>
      <c r="Z495" s="44" t="str">
        <f>IF(AND(E495&lt;&gt;'Povolené hodnoty'!$B$4,F495=11),H495+K495,"")</f>
        <v/>
      </c>
      <c r="AA495" s="44" t="str">
        <f>IF(AND(E495&lt;&gt;'Povolené hodnoty'!$B$4,F495=12),H495+K495,"")</f>
        <v/>
      </c>
      <c r="AB495" s="45" t="str">
        <f>IF(AND(E495&lt;&gt;'Povolené hodnoty'!$B$4,F495=13),H495+K495,"")</f>
        <v/>
      </c>
      <c r="AD495" s="19" t="b">
        <f t="shared" si="54"/>
        <v>0</v>
      </c>
      <c r="AE495" s="19" t="b">
        <f t="shared" si="55"/>
        <v>0</v>
      </c>
      <c r="AF495" s="19" t="b">
        <f>AND(E495&lt;&gt;'Povolené hodnoty'!$B$6,OR(SUM(G495,J495)&lt;&gt;SUM(N495:O495,R495:X495),SUM(H495,K495)&lt;&gt;SUM(P495:Q495,Y495:AB495),COUNT(G495:H495,J495:K495)&lt;&gt;COUNT(N495:AB495)))</f>
        <v>0</v>
      </c>
      <c r="AG495" s="19" t="b">
        <f>AND(E495='Povolené hodnoty'!$B$6,$AG$5)</f>
        <v>0</v>
      </c>
    </row>
    <row r="496" spans="1:33" x14ac:dyDescent="0.2">
      <c r="A496" s="81">
        <f t="shared" si="50"/>
        <v>491</v>
      </c>
      <c r="B496" s="85"/>
      <c r="C496" s="86"/>
      <c r="D496" s="75"/>
      <c r="E496" s="76"/>
      <c r="F496" s="77"/>
      <c r="G496" s="78"/>
      <c r="H496" s="79"/>
      <c r="I496" s="45">
        <f t="shared" si="51"/>
        <v>3625</v>
      </c>
      <c r="J496" s="158"/>
      <c r="K496" s="159"/>
      <c r="L496" s="160">
        <f t="shared" si="52"/>
        <v>10884</v>
      </c>
      <c r="M496" s="46">
        <f t="shared" si="53"/>
        <v>491</v>
      </c>
      <c r="N496" s="43" t="str">
        <f>IF(AND(E496='Povolené hodnoty'!$B$4,F496=2),G496+J496,"")</f>
        <v/>
      </c>
      <c r="O496" s="45" t="str">
        <f>IF(AND(E496='Povolené hodnoty'!$B$4,F496=1),G496+J496,"")</f>
        <v/>
      </c>
      <c r="P496" s="43" t="str">
        <f>IF(AND(E496='Povolené hodnoty'!$B$4,F496=10),H496+K496,"")</f>
        <v/>
      </c>
      <c r="Q496" s="45" t="str">
        <f>IF(AND(E496='Povolené hodnoty'!$B$4,F496=9),H496+K496,"")</f>
        <v/>
      </c>
      <c r="R496" s="43" t="str">
        <f>IF(AND(E496&lt;&gt;'Povolené hodnoty'!$B$4,F496=2),G496+J496,"")</f>
        <v/>
      </c>
      <c r="S496" s="44" t="str">
        <f>IF(AND(E496&lt;&gt;'Povolené hodnoty'!$B$4,F496=3),G496+J496,"")</f>
        <v/>
      </c>
      <c r="T496" s="44" t="str">
        <f>IF(AND(E496&lt;&gt;'Povolené hodnoty'!$B$4,F496=4),G496+J496,"")</f>
        <v/>
      </c>
      <c r="U496" s="44" t="str">
        <f>IF(AND(E496&lt;&gt;'Povolené hodnoty'!$B$4,F496="5a"),G496-H496+J496-K496,"")</f>
        <v/>
      </c>
      <c r="V496" s="44" t="str">
        <f>IF(AND(E496&lt;&gt;'Povolené hodnoty'!$B$4,F496="5b"),G496-H496+J496-K496,"")</f>
        <v/>
      </c>
      <c r="W496" s="44" t="str">
        <f>IF(AND(E496&lt;&gt;'Povolené hodnoty'!$B$4,F496=6),G496+J496,"")</f>
        <v/>
      </c>
      <c r="X496" s="45" t="str">
        <f>IF(AND(E496&lt;&gt;'Povolené hodnoty'!$B$4,F496=7),G496+J496,"")</f>
        <v/>
      </c>
      <c r="Y496" s="43" t="str">
        <f>IF(AND(E496&lt;&gt;'Povolené hodnoty'!$B$4,F496=10),H496+K496,"")</f>
        <v/>
      </c>
      <c r="Z496" s="44" t="str">
        <f>IF(AND(E496&lt;&gt;'Povolené hodnoty'!$B$4,F496=11),H496+K496,"")</f>
        <v/>
      </c>
      <c r="AA496" s="44" t="str">
        <f>IF(AND(E496&lt;&gt;'Povolené hodnoty'!$B$4,F496=12),H496+K496,"")</f>
        <v/>
      </c>
      <c r="AB496" s="45" t="str">
        <f>IF(AND(E496&lt;&gt;'Povolené hodnoty'!$B$4,F496=13),H496+K496,"")</f>
        <v/>
      </c>
      <c r="AD496" s="19" t="b">
        <f t="shared" si="54"/>
        <v>0</v>
      </c>
      <c r="AE496" s="19" t="b">
        <f t="shared" si="55"/>
        <v>0</v>
      </c>
      <c r="AF496" s="19" t="b">
        <f>AND(E496&lt;&gt;'Povolené hodnoty'!$B$6,OR(SUM(G496,J496)&lt;&gt;SUM(N496:O496,R496:X496),SUM(H496,K496)&lt;&gt;SUM(P496:Q496,Y496:AB496),COUNT(G496:H496,J496:K496)&lt;&gt;COUNT(N496:AB496)))</f>
        <v>0</v>
      </c>
      <c r="AG496" s="19" t="b">
        <f>AND(E496='Povolené hodnoty'!$B$6,$AG$5)</f>
        <v>0</v>
      </c>
    </row>
    <row r="497" spans="1:33" x14ac:dyDescent="0.2">
      <c r="A497" s="81">
        <f t="shared" si="50"/>
        <v>492</v>
      </c>
      <c r="B497" s="85"/>
      <c r="C497" s="86"/>
      <c r="D497" s="75"/>
      <c r="E497" s="76"/>
      <c r="F497" s="77"/>
      <c r="G497" s="78"/>
      <c r="H497" s="79"/>
      <c r="I497" s="45">
        <f t="shared" si="51"/>
        <v>3625</v>
      </c>
      <c r="J497" s="158"/>
      <c r="K497" s="159"/>
      <c r="L497" s="160">
        <f t="shared" si="52"/>
        <v>10884</v>
      </c>
      <c r="M497" s="46">
        <f t="shared" si="53"/>
        <v>492</v>
      </c>
      <c r="N497" s="43" t="str">
        <f>IF(AND(E497='Povolené hodnoty'!$B$4,F497=2),G497+J497,"")</f>
        <v/>
      </c>
      <c r="O497" s="45" t="str">
        <f>IF(AND(E497='Povolené hodnoty'!$B$4,F497=1),G497+J497,"")</f>
        <v/>
      </c>
      <c r="P497" s="43" t="str">
        <f>IF(AND(E497='Povolené hodnoty'!$B$4,F497=10),H497+K497,"")</f>
        <v/>
      </c>
      <c r="Q497" s="45" t="str">
        <f>IF(AND(E497='Povolené hodnoty'!$B$4,F497=9),H497+K497,"")</f>
        <v/>
      </c>
      <c r="R497" s="43" t="str">
        <f>IF(AND(E497&lt;&gt;'Povolené hodnoty'!$B$4,F497=2),G497+J497,"")</f>
        <v/>
      </c>
      <c r="S497" s="44" t="str">
        <f>IF(AND(E497&lt;&gt;'Povolené hodnoty'!$B$4,F497=3),G497+J497,"")</f>
        <v/>
      </c>
      <c r="T497" s="44" t="str">
        <f>IF(AND(E497&lt;&gt;'Povolené hodnoty'!$B$4,F497=4),G497+J497,"")</f>
        <v/>
      </c>
      <c r="U497" s="44" t="str">
        <f>IF(AND(E497&lt;&gt;'Povolené hodnoty'!$B$4,F497="5a"),G497-H497+J497-K497,"")</f>
        <v/>
      </c>
      <c r="V497" s="44" t="str">
        <f>IF(AND(E497&lt;&gt;'Povolené hodnoty'!$B$4,F497="5b"),G497-H497+J497-K497,"")</f>
        <v/>
      </c>
      <c r="W497" s="44" t="str">
        <f>IF(AND(E497&lt;&gt;'Povolené hodnoty'!$B$4,F497=6),G497+J497,"")</f>
        <v/>
      </c>
      <c r="X497" s="45" t="str">
        <f>IF(AND(E497&lt;&gt;'Povolené hodnoty'!$B$4,F497=7),G497+J497,"")</f>
        <v/>
      </c>
      <c r="Y497" s="43" t="str">
        <f>IF(AND(E497&lt;&gt;'Povolené hodnoty'!$B$4,F497=10),H497+K497,"")</f>
        <v/>
      </c>
      <c r="Z497" s="44" t="str">
        <f>IF(AND(E497&lt;&gt;'Povolené hodnoty'!$B$4,F497=11),H497+K497,"")</f>
        <v/>
      </c>
      <c r="AA497" s="44" t="str">
        <f>IF(AND(E497&lt;&gt;'Povolené hodnoty'!$B$4,F497=12),H497+K497,"")</f>
        <v/>
      </c>
      <c r="AB497" s="45" t="str">
        <f>IF(AND(E497&lt;&gt;'Povolené hodnoty'!$B$4,F497=13),H497+K497,"")</f>
        <v/>
      </c>
      <c r="AD497" s="19" t="b">
        <f t="shared" si="54"/>
        <v>0</v>
      </c>
      <c r="AE497" s="19" t="b">
        <f t="shared" si="55"/>
        <v>0</v>
      </c>
      <c r="AF497" s="19" t="b">
        <f>AND(E497&lt;&gt;'Povolené hodnoty'!$B$6,OR(SUM(G497,J497)&lt;&gt;SUM(N497:O497,R497:X497),SUM(H497,K497)&lt;&gt;SUM(P497:Q497,Y497:AB497),COUNT(G497:H497,J497:K497)&lt;&gt;COUNT(N497:AB497)))</f>
        <v>0</v>
      </c>
      <c r="AG497" s="19" t="b">
        <f>AND(E497='Povolené hodnoty'!$B$6,$AG$5)</f>
        <v>0</v>
      </c>
    </row>
    <row r="498" spans="1:33" x14ac:dyDescent="0.2">
      <c r="A498" s="81">
        <f t="shared" si="50"/>
        <v>493</v>
      </c>
      <c r="B498" s="85"/>
      <c r="C498" s="86"/>
      <c r="D498" s="75"/>
      <c r="E498" s="76"/>
      <c r="F498" s="77"/>
      <c r="G498" s="78"/>
      <c r="H498" s="79"/>
      <c r="I498" s="45">
        <f t="shared" si="51"/>
        <v>3625</v>
      </c>
      <c r="J498" s="158"/>
      <c r="K498" s="159"/>
      <c r="L498" s="160">
        <f t="shared" si="52"/>
        <v>10884</v>
      </c>
      <c r="M498" s="46">
        <f t="shared" si="53"/>
        <v>493</v>
      </c>
      <c r="N498" s="43" t="str">
        <f>IF(AND(E498='Povolené hodnoty'!$B$4,F498=2),G498+J498,"")</f>
        <v/>
      </c>
      <c r="O498" s="45" t="str">
        <f>IF(AND(E498='Povolené hodnoty'!$B$4,F498=1),G498+J498,"")</f>
        <v/>
      </c>
      <c r="P498" s="43" t="str">
        <f>IF(AND(E498='Povolené hodnoty'!$B$4,F498=10),H498+K498,"")</f>
        <v/>
      </c>
      <c r="Q498" s="45" t="str">
        <f>IF(AND(E498='Povolené hodnoty'!$B$4,F498=9),H498+K498,"")</f>
        <v/>
      </c>
      <c r="R498" s="43" t="str">
        <f>IF(AND(E498&lt;&gt;'Povolené hodnoty'!$B$4,F498=2),G498+J498,"")</f>
        <v/>
      </c>
      <c r="S498" s="44" t="str">
        <f>IF(AND(E498&lt;&gt;'Povolené hodnoty'!$B$4,F498=3),G498+J498,"")</f>
        <v/>
      </c>
      <c r="T498" s="44" t="str">
        <f>IF(AND(E498&lt;&gt;'Povolené hodnoty'!$B$4,F498=4),G498+J498,"")</f>
        <v/>
      </c>
      <c r="U498" s="44" t="str">
        <f>IF(AND(E498&lt;&gt;'Povolené hodnoty'!$B$4,F498="5a"),G498-H498+J498-K498,"")</f>
        <v/>
      </c>
      <c r="V498" s="44" t="str">
        <f>IF(AND(E498&lt;&gt;'Povolené hodnoty'!$B$4,F498="5b"),G498-H498+J498-K498,"")</f>
        <v/>
      </c>
      <c r="W498" s="44" t="str">
        <f>IF(AND(E498&lt;&gt;'Povolené hodnoty'!$B$4,F498=6),G498+J498,"")</f>
        <v/>
      </c>
      <c r="X498" s="45" t="str">
        <f>IF(AND(E498&lt;&gt;'Povolené hodnoty'!$B$4,F498=7),G498+J498,"")</f>
        <v/>
      </c>
      <c r="Y498" s="43" t="str">
        <f>IF(AND(E498&lt;&gt;'Povolené hodnoty'!$B$4,F498=10),H498+K498,"")</f>
        <v/>
      </c>
      <c r="Z498" s="44" t="str">
        <f>IF(AND(E498&lt;&gt;'Povolené hodnoty'!$B$4,F498=11),H498+K498,"")</f>
        <v/>
      </c>
      <c r="AA498" s="44" t="str">
        <f>IF(AND(E498&lt;&gt;'Povolené hodnoty'!$B$4,F498=12),H498+K498,"")</f>
        <v/>
      </c>
      <c r="AB498" s="45" t="str">
        <f>IF(AND(E498&lt;&gt;'Povolené hodnoty'!$B$4,F498=13),H498+K498,"")</f>
        <v/>
      </c>
      <c r="AD498" s="19" t="b">
        <f t="shared" si="54"/>
        <v>0</v>
      </c>
      <c r="AE498" s="19" t="b">
        <f t="shared" si="55"/>
        <v>0</v>
      </c>
      <c r="AF498" s="19" t="b">
        <f>AND(E498&lt;&gt;'Povolené hodnoty'!$B$6,OR(SUM(G498,J498)&lt;&gt;SUM(N498:O498,R498:X498),SUM(H498,K498)&lt;&gt;SUM(P498:Q498,Y498:AB498),COUNT(G498:H498,J498:K498)&lt;&gt;COUNT(N498:AB498)))</f>
        <v>0</v>
      </c>
      <c r="AG498" s="19" t="b">
        <f>AND(E498='Povolené hodnoty'!$B$6,$AG$5)</f>
        <v>0</v>
      </c>
    </row>
    <row r="499" spans="1:33" x14ac:dyDescent="0.2">
      <c r="A499" s="81">
        <f t="shared" si="50"/>
        <v>494</v>
      </c>
      <c r="B499" s="85"/>
      <c r="C499" s="86"/>
      <c r="D499" s="75"/>
      <c r="E499" s="76"/>
      <c r="F499" s="77"/>
      <c r="G499" s="78"/>
      <c r="H499" s="79"/>
      <c r="I499" s="45">
        <f t="shared" si="51"/>
        <v>3625</v>
      </c>
      <c r="J499" s="158"/>
      <c r="K499" s="159"/>
      <c r="L499" s="160">
        <f t="shared" si="52"/>
        <v>10884</v>
      </c>
      <c r="M499" s="46">
        <f t="shared" si="53"/>
        <v>494</v>
      </c>
      <c r="N499" s="43" t="str">
        <f>IF(AND(E499='Povolené hodnoty'!$B$4,F499=2),G499+J499,"")</f>
        <v/>
      </c>
      <c r="O499" s="45" t="str">
        <f>IF(AND(E499='Povolené hodnoty'!$B$4,F499=1),G499+J499,"")</f>
        <v/>
      </c>
      <c r="P499" s="43" t="str">
        <f>IF(AND(E499='Povolené hodnoty'!$B$4,F499=10),H499+K499,"")</f>
        <v/>
      </c>
      <c r="Q499" s="45" t="str">
        <f>IF(AND(E499='Povolené hodnoty'!$B$4,F499=9),H499+K499,"")</f>
        <v/>
      </c>
      <c r="R499" s="43" t="str">
        <f>IF(AND(E499&lt;&gt;'Povolené hodnoty'!$B$4,F499=2),G499+J499,"")</f>
        <v/>
      </c>
      <c r="S499" s="44" t="str">
        <f>IF(AND(E499&lt;&gt;'Povolené hodnoty'!$B$4,F499=3),G499+J499,"")</f>
        <v/>
      </c>
      <c r="T499" s="44" t="str">
        <f>IF(AND(E499&lt;&gt;'Povolené hodnoty'!$B$4,F499=4),G499+J499,"")</f>
        <v/>
      </c>
      <c r="U499" s="44" t="str">
        <f>IF(AND(E499&lt;&gt;'Povolené hodnoty'!$B$4,F499="5a"),G499-H499+J499-K499,"")</f>
        <v/>
      </c>
      <c r="V499" s="44" t="str">
        <f>IF(AND(E499&lt;&gt;'Povolené hodnoty'!$B$4,F499="5b"),G499-H499+J499-K499,"")</f>
        <v/>
      </c>
      <c r="W499" s="44" t="str">
        <f>IF(AND(E499&lt;&gt;'Povolené hodnoty'!$B$4,F499=6),G499+J499,"")</f>
        <v/>
      </c>
      <c r="X499" s="45" t="str">
        <f>IF(AND(E499&lt;&gt;'Povolené hodnoty'!$B$4,F499=7),G499+J499,"")</f>
        <v/>
      </c>
      <c r="Y499" s="43" t="str">
        <f>IF(AND(E499&lt;&gt;'Povolené hodnoty'!$B$4,F499=10),H499+K499,"")</f>
        <v/>
      </c>
      <c r="Z499" s="44" t="str">
        <f>IF(AND(E499&lt;&gt;'Povolené hodnoty'!$B$4,F499=11),H499+K499,"")</f>
        <v/>
      </c>
      <c r="AA499" s="44" t="str">
        <f>IF(AND(E499&lt;&gt;'Povolené hodnoty'!$B$4,F499=12),H499+K499,"")</f>
        <v/>
      </c>
      <c r="AB499" s="45" t="str">
        <f>IF(AND(E499&lt;&gt;'Povolené hodnoty'!$B$4,F499=13),H499+K499,"")</f>
        <v/>
      </c>
      <c r="AD499" s="19" t="b">
        <f t="shared" si="54"/>
        <v>0</v>
      </c>
      <c r="AE499" s="19" t="b">
        <f t="shared" si="55"/>
        <v>0</v>
      </c>
      <c r="AF499" s="19" t="b">
        <f>AND(E499&lt;&gt;'Povolené hodnoty'!$B$6,OR(SUM(G499,J499)&lt;&gt;SUM(N499:O499,R499:X499),SUM(H499,K499)&lt;&gt;SUM(P499:Q499,Y499:AB499),COUNT(G499:H499,J499:K499)&lt;&gt;COUNT(N499:AB499)))</f>
        <v>0</v>
      </c>
      <c r="AG499" s="19" t="b">
        <f>AND(E499='Povolené hodnoty'!$B$6,$AG$5)</f>
        <v>0</v>
      </c>
    </row>
    <row r="500" spans="1:33" x14ac:dyDescent="0.2">
      <c r="A500" s="81">
        <f t="shared" si="50"/>
        <v>495</v>
      </c>
      <c r="B500" s="85"/>
      <c r="C500" s="86"/>
      <c r="D500" s="75"/>
      <c r="E500" s="76"/>
      <c r="F500" s="77"/>
      <c r="G500" s="78"/>
      <c r="H500" s="79"/>
      <c r="I500" s="45">
        <f t="shared" si="51"/>
        <v>3625</v>
      </c>
      <c r="J500" s="158"/>
      <c r="K500" s="159"/>
      <c r="L500" s="160">
        <f t="shared" si="52"/>
        <v>10884</v>
      </c>
      <c r="M500" s="46">
        <f t="shared" si="53"/>
        <v>495</v>
      </c>
      <c r="N500" s="43" t="str">
        <f>IF(AND(E500='Povolené hodnoty'!$B$4,F500=2),G500+J500,"")</f>
        <v/>
      </c>
      <c r="O500" s="45" t="str">
        <f>IF(AND(E500='Povolené hodnoty'!$B$4,F500=1),G500+J500,"")</f>
        <v/>
      </c>
      <c r="P500" s="43" t="str">
        <f>IF(AND(E500='Povolené hodnoty'!$B$4,F500=10),H500+K500,"")</f>
        <v/>
      </c>
      <c r="Q500" s="45" t="str">
        <f>IF(AND(E500='Povolené hodnoty'!$B$4,F500=9),H500+K500,"")</f>
        <v/>
      </c>
      <c r="R500" s="43" t="str">
        <f>IF(AND(E500&lt;&gt;'Povolené hodnoty'!$B$4,F500=2),G500+J500,"")</f>
        <v/>
      </c>
      <c r="S500" s="44" t="str">
        <f>IF(AND(E500&lt;&gt;'Povolené hodnoty'!$B$4,F500=3),G500+J500,"")</f>
        <v/>
      </c>
      <c r="T500" s="44" t="str">
        <f>IF(AND(E500&lt;&gt;'Povolené hodnoty'!$B$4,F500=4),G500+J500,"")</f>
        <v/>
      </c>
      <c r="U500" s="44" t="str">
        <f>IF(AND(E500&lt;&gt;'Povolené hodnoty'!$B$4,F500="5a"),G500-H500+J500-K500,"")</f>
        <v/>
      </c>
      <c r="V500" s="44" t="str">
        <f>IF(AND(E500&lt;&gt;'Povolené hodnoty'!$B$4,F500="5b"),G500-H500+J500-K500,"")</f>
        <v/>
      </c>
      <c r="W500" s="44" t="str">
        <f>IF(AND(E500&lt;&gt;'Povolené hodnoty'!$B$4,F500=6),G500+J500,"")</f>
        <v/>
      </c>
      <c r="X500" s="45" t="str">
        <f>IF(AND(E500&lt;&gt;'Povolené hodnoty'!$B$4,F500=7),G500+J500,"")</f>
        <v/>
      </c>
      <c r="Y500" s="43" t="str">
        <f>IF(AND(E500&lt;&gt;'Povolené hodnoty'!$B$4,F500=10),H500+K500,"")</f>
        <v/>
      </c>
      <c r="Z500" s="44" t="str">
        <f>IF(AND(E500&lt;&gt;'Povolené hodnoty'!$B$4,F500=11),H500+K500,"")</f>
        <v/>
      </c>
      <c r="AA500" s="44" t="str">
        <f>IF(AND(E500&lt;&gt;'Povolené hodnoty'!$B$4,F500=12),H500+K500,"")</f>
        <v/>
      </c>
      <c r="AB500" s="45" t="str">
        <f>IF(AND(E500&lt;&gt;'Povolené hodnoty'!$B$4,F500=13),H500+K500,"")</f>
        <v/>
      </c>
      <c r="AD500" s="19" t="b">
        <f t="shared" si="54"/>
        <v>0</v>
      </c>
      <c r="AE500" s="19" t="b">
        <f t="shared" si="55"/>
        <v>0</v>
      </c>
      <c r="AF500" s="19" t="b">
        <f>AND(E500&lt;&gt;'Povolené hodnoty'!$B$6,OR(SUM(G500,J500)&lt;&gt;SUM(N500:O500,R500:X500),SUM(H500,K500)&lt;&gt;SUM(P500:Q500,Y500:AB500),COUNT(G500:H500,J500:K500)&lt;&gt;COUNT(N500:AB500)))</f>
        <v>0</v>
      </c>
      <c r="AG500" s="19" t="b">
        <f>AND(E500='Povolené hodnoty'!$B$6,$AG$5)</f>
        <v>0</v>
      </c>
    </row>
    <row r="501" spans="1:33" x14ac:dyDescent="0.2">
      <c r="A501" s="81">
        <f t="shared" si="50"/>
        <v>496</v>
      </c>
      <c r="B501" s="85"/>
      <c r="C501" s="86"/>
      <c r="D501" s="75"/>
      <c r="E501" s="76"/>
      <c r="F501" s="77"/>
      <c r="G501" s="78"/>
      <c r="H501" s="79"/>
      <c r="I501" s="45">
        <f t="shared" si="51"/>
        <v>3625</v>
      </c>
      <c r="J501" s="158"/>
      <c r="K501" s="159"/>
      <c r="L501" s="160">
        <f t="shared" si="52"/>
        <v>10884</v>
      </c>
      <c r="M501" s="46">
        <f t="shared" si="53"/>
        <v>496</v>
      </c>
      <c r="N501" s="43" t="str">
        <f>IF(AND(E501='Povolené hodnoty'!$B$4,F501=2),G501+J501,"")</f>
        <v/>
      </c>
      <c r="O501" s="45" t="str">
        <f>IF(AND(E501='Povolené hodnoty'!$B$4,F501=1),G501+J501,"")</f>
        <v/>
      </c>
      <c r="P501" s="43" t="str">
        <f>IF(AND(E501='Povolené hodnoty'!$B$4,F501=10),H501+K501,"")</f>
        <v/>
      </c>
      <c r="Q501" s="45" t="str">
        <f>IF(AND(E501='Povolené hodnoty'!$B$4,F501=9),H501+K501,"")</f>
        <v/>
      </c>
      <c r="R501" s="43" t="str">
        <f>IF(AND(E501&lt;&gt;'Povolené hodnoty'!$B$4,F501=2),G501+J501,"")</f>
        <v/>
      </c>
      <c r="S501" s="44" t="str">
        <f>IF(AND(E501&lt;&gt;'Povolené hodnoty'!$B$4,F501=3),G501+J501,"")</f>
        <v/>
      </c>
      <c r="T501" s="44" t="str">
        <f>IF(AND(E501&lt;&gt;'Povolené hodnoty'!$B$4,F501=4),G501+J501,"")</f>
        <v/>
      </c>
      <c r="U501" s="44" t="str">
        <f>IF(AND(E501&lt;&gt;'Povolené hodnoty'!$B$4,F501="5a"),G501-H501+J501-K501,"")</f>
        <v/>
      </c>
      <c r="V501" s="44" t="str">
        <f>IF(AND(E501&lt;&gt;'Povolené hodnoty'!$B$4,F501="5b"),G501-H501+J501-K501,"")</f>
        <v/>
      </c>
      <c r="W501" s="44" t="str">
        <f>IF(AND(E501&lt;&gt;'Povolené hodnoty'!$B$4,F501=6),G501+J501,"")</f>
        <v/>
      </c>
      <c r="X501" s="45" t="str">
        <f>IF(AND(E501&lt;&gt;'Povolené hodnoty'!$B$4,F501=7),G501+J501,"")</f>
        <v/>
      </c>
      <c r="Y501" s="43" t="str">
        <f>IF(AND(E501&lt;&gt;'Povolené hodnoty'!$B$4,F501=10),H501+K501,"")</f>
        <v/>
      </c>
      <c r="Z501" s="44" t="str">
        <f>IF(AND(E501&lt;&gt;'Povolené hodnoty'!$B$4,F501=11),H501+K501,"")</f>
        <v/>
      </c>
      <c r="AA501" s="44" t="str">
        <f>IF(AND(E501&lt;&gt;'Povolené hodnoty'!$B$4,F501=12),H501+K501,"")</f>
        <v/>
      </c>
      <c r="AB501" s="45" t="str">
        <f>IF(AND(E501&lt;&gt;'Povolené hodnoty'!$B$4,F501=13),H501+K501,"")</f>
        <v/>
      </c>
      <c r="AD501" s="19" t="b">
        <f t="shared" si="54"/>
        <v>0</v>
      </c>
      <c r="AE501" s="19" t="b">
        <f t="shared" si="55"/>
        <v>0</v>
      </c>
      <c r="AF501" s="19" t="b">
        <f>AND(E501&lt;&gt;'Povolené hodnoty'!$B$6,OR(SUM(G501,J501)&lt;&gt;SUM(N501:O501,R501:X501),SUM(H501,K501)&lt;&gt;SUM(P501:Q501,Y501:AB501),COUNT(G501:H501,J501:K501)&lt;&gt;COUNT(N501:AB501)))</f>
        <v>0</v>
      </c>
      <c r="AG501" s="19" t="b">
        <f>AND(E501='Povolené hodnoty'!$B$6,$AG$5)</f>
        <v>0</v>
      </c>
    </row>
    <row r="502" spans="1:33" x14ac:dyDescent="0.2">
      <c r="A502" s="81">
        <f t="shared" si="50"/>
        <v>497</v>
      </c>
      <c r="B502" s="85"/>
      <c r="C502" s="86"/>
      <c r="D502" s="75"/>
      <c r="E502" s="76"/>
      <c r="F502" s="77"/>
      <c r="G502" s="78"/>
      <c r="H502" s="79"/>
      <c r="I502" s="45">
        <f t="shared" si="51"/>
        <v>3625</v>
      </c>
      <c r="J502" s="158"/>
      <c r="K502" s="159"/>
      <c r="L502" s="160">
        <f t="shared" si="52"/>
        <v>10884</v>
      </c>
      <c r="M502" s="46">
        <f t="shared" si="53"/>
        <v>497</v>
      </c>
      <c r="N502" s="43" t="str">
        <f>IF(AND(E502='Povolené hodnoty'!$B$4,F502=2),G502+J502,"")</f>
        <v/>
      </c>
      <c r="O502" s="45" t="str">
        <f>IF(AND(E502='Povolené hodnoty'!$B$4,F502=1),G502+J502,"")</f>
        <v/>
      </c>
      <c r="P502" s="43" t="str">
        <f>IF(AND(E502='Povolené hodnoty'!$B$4,F502=10),H502+K502,"")</f>
        <v/>
      </c>
      <c r="Q502" s="45" t="str">
        <f>IF(AND(E502='Povolené hodnoty'!$B$4,F502=9),H502+K502,"")</f>
        <v/>
      </c>
      <c r="R502" s="43" t="str">
        <f>IF(AND(E502&lt;&gt;'Povolené hodnoty'!$B$4,F502=2),G502+J502,"")</f>
        <v/>
      </c>
      <c r="S502" s="44" t="str">
        <f>IF(AND(E502&lt;&gt;'Povolené hodnoty'!$B$4,F502=3),G502+J502,"")</f>
        <v/>
      </c>
      <c r="T502" s="44" t="str">
        <f>IF(AND(E502&lt;&gt;'Povolené hodnoty'!$B$4,F502=4),G502+J502,"")</f>
        <v/>
      </c>
      <c r="U502" s="44" t="str">
        <f>IF(AND(E502&lt;&gt;'Povolené hodnoty'!$B$4,F502="5a"),G502-H502+J502-K502,"")</f>
        <v/>
      </c>
      <c r="V502" s="44" t="str">
        <f>IF(AND(E502&lt;&gt;'Povolené hodnoty'!$B$4,F502="5b"),G502-H502+J502-K502,"")</f>
        <v/>
      </c>
      <c r="W502" s="44" t="str">
        <f>IF(AND(E502&lt;&gt;'Povolené hodnoty'!$B$4,F502=6),G502+J502,"")</f>
        <v/>
      </c>
      <c r="X502" s="45" t="str">
        <f>IF(AND(E502&lt;&gt;'Povolené hodnoty'!$B$4,F502=7),G502+J502,"")</f>
        <v/>
      </c>
      <c r="Y502" s="43" t="str">
        <f>IF(AND(E502&lt;&gt;'Povolené hodnoty'!$B$4,F502=10),H502+K502,"")</f>
        <v/>
      </c>
      <c r="Z502" s="44" t="str">
        <f>IF(AND(E502&lt;&gt;'Povolené hodnoty'!$B$4,F502=11),H502+K502,"")</f>
        <v/>
      </c>
      <c r="AA502" s="44" t="str">
        <f>IF(AND(E502&lt;&gt;'Povolené hodnoty'!$B$4,F502=12),H502+K502,"")</f>
        <v/>
      </c>
      <c r="AB502" s="45" t="str">
        <f>IF(AND(E502&lt;&gt;'Povolené hodnoty'!$B$4,F502=13),H502+K502,"")</f>
        <v/>
      </c>
      <c r="AD502" s="19" t="b">
        <f t="shared" si="54"/>
        <v>0</v>
      </c>
      <c r="AE502" s="19" t="b">
        <f t="shared" si="55"/>
        <v>0</v>
      </c>
      <c r="AF502" s="19" t="b">
        <f>AND(E502&lt;&gt;'Povolené hodnoty'!$B$6,OR(SUM(G502,J502)&lt;&gt;SUM(N502:O502,R502:X502),SUM(H502,K502)&lt;&gt;SUM(P502:Q502,Y502:AB502),COUNT(G502:H502,J502:K502)&lt;&gt;COUNT(N502:AB502)))</f>
        <v>0</v>
      </c>
      <c r="AG502" s="19" t="b">
        <f>AND(E502='Povolené hodnoty'!$B$6,$AG$5)</f>
        <v>0</v>
      </c>
    </row>
    <row r="503" spans="1:33" x14ac:dyDescent="0.2">
      <c r="A503" s="81">
        <f t="shared" si="50"/>
        <v>498</v>
      </c>
      <c r="B503" s="85"/>
      <c r="C503" s="86"/>
      <c r="D503" s="75"/>
      <c r="E503" s="76"/>
      <c r="F503" s="77"/>
      <c r="G503" s="78"/>
      <c r="H503" s="79"/>
      <c r="I503" s="45">
        <f t="shared" si="51"/>
        <v>3625</v>
      </c>
      <c r="J503" s="158"/>
      <c r="K503" s="159"/>
      <c r="L503" s="160">
        <f t="shared" si="52"/>
        <v>10884</v>
      </c>
      <c r="M503" s="46">
        <f t="shared" si="53"/>
        <v>498</v>
      </c>
      <c r="N503" s="43" t="str">
        <f>IF(AND(E503='Povolené hodnoty'!$B$4,F503=2),G503+J503,"")</f>
        <v/>
      </c>
      <c r="O503" s="45" t="str">
        <f>IF(AND(E503='Povolené hodnoty'!$B$4,F503=1),G503+J503,"")</f>
        <v/>
      </c>
      <c r="P503" s="43" t="str">
        <f>IF(AND(E503='Povolené hodnoty'!$B$4,F503=10),H503+K503,"")</f>
        <v/>
      </c>
      <c r="Q503" s="45" t="str">
        <f>IF(AND(E503='Povolené hodnoty'!$B$4,F503=9),H503+K503,"")</f>
        <v/>
      </c>
      <c r="R503" s="43" t="str">
        <f>IF(AND(E503&lt;&gt;'Povolené hodnoty'!$B$4,F503=2),G503+J503,"")</f>
        <v/>
      </c>
      <c r="S503" s="44" t="str">
        <f>IF(AND(E503&lt;&gt;'Povolené hodnoty'!$B$4,F503=3),G503+J503,"")</f>
        <v/>
      </c>
      <c r="T503" s="44" t="str">
        <f>IF(AND(E503&lt;&gt;'Povolené hodnoty'!$B$4,F503=4),G503+J503,"")</f>
        <v/>
      </c>
      <c r="U503" s="44" t="str">
        <f>IF(AND(E503&lt;&gt;'Povolené hodnoty'!$B$4,F503="5a"),G503-H503+J503-K503,"")</f>
        <v/>
      </c>
      <c r="V503" s="44" t="str">
        <f>IF(AND(E503&lt;&gt;'Povolené hodnoty'!$B$4,F503="5b"),G503-H503+J503-K503,"")</f>
        <v/>
      </c>
      <c r="W503" s="44" t="str">
        <f>IF(AND(E503&lt;&gt;'Povolené hodnoty'!$B$4,F503=6),G503+J503,"")</f>
        <v/>
      </c>
      <c r="X503" s="45" t="str">
        <f>IF(AND(E503&lt;&gt;'Povolené hodnoty'!$B$4,F503=7),G503+J503,"")</f>
        <v/>
      </c>
      <c r="Y503" s="43" t="str">
        <f>IF(AND(E503&lt;&gt;'Povolené hodnoty'!$B$4,F503=10),H503+K503,"")</f>
        <v/>
      </c>
      <c r="Z503" s="44" t="str">
        <f>IF(AND(E503&lt;&gt;'Povolené hodnoty'!$B$4,F503=11),H503+K503,"")</f>
        <v/>
      </c>
      <c r="AA503" s="44" t="str">
        <f>IF(AND(E503&lt;&gt;'Povolené hodnoty'!$B$4,F503=12),H503+K503,"")</f>
        <v/>
      </c>
      <c r="AB503" s="45" t="str">
        <f>IF(AND(E503&lt;&gt;'Povolené hodnoty'!$B$4,F503=13),H503+K503,"")</f>
        <v/>
      </c>
      <c r="AD503" s="19" t="b">
        <f t="shared" si="54"/>
        <v>0</v>
      </c>
      <c r="AE503" s="19" t="b">
        <f t="shared" si="55"/>
        <v>0</v>
      </c>
      <c r="AF503" s="19" t="b">
        <f>AND(E503&lt;&gt;'Povolené hodnoty'!$B$6,OR(SUM(G503,J503)&lt;&gt;SUM(N503:O503,R503:X503),SUM(H503,K503)&lt;&gt;SUM(P503:Q503,Y503:AB503),COUNT(G503:H503,J503:K503)&lt;&gt;COUNT(N503:AB503)))</f>
        <v>0</v>
      </c>
      <c r="AG503" s="19" t="b">
        <f>AND(E503='Povolené hodnoty'!$B$6,$AG$5)</f>
        <v>0</v>
      </c>
    </row>
    <row r="504" spans="1:33" x14ac:dyDescent="0.2">
      <c r="A504" s="81">
        <f t="shared" si="50"/>
        <v>499</v>
      </c>
      <c r="B504" s="85"/>
      <c r="C504" s="86"/>
      <c r="D504" s="75"/>
      <c r="E504" s="76"/>
      <c r="F504" s="77"/>
      <c r="G504" s="78"/>
      <c r="H504" s="79"/>
      <c r="I504" s="45">
        <f t="shared" si="51"/>
        <v>3625</v>
      </c>
      <c r="J504" s="158"/>
      <c r="K504" s="159"/>
      <c r="L504" s="160">
        <f t="shared" si="52"/>
        <v>10884</v>
      </c>
      <c r="M504" s="46">
        <f t="shared" si="53"/>
        <v>499</v>
      </c>
      <c r="N504" s="43" t="str">
        <f>IF(AND(E504='Povolené hodnoty'!$B$4,F504=2),G504+J504,"")</f>
        <v/>
      </c>
      <c r="O504" s="45" t="str">
        <f>IF(AND(E504='Povolené hodnoty'!$B$4,F504=1),G504+J504,"")</f>
        <v/>
      </c>
      <c r="P504" s="43" t="str">
        <f>IF(AND(E504='Povolené hodnoty'!$B$4,F504=10),H504+K504,"")</f>
        <v/>
      </c>
      <c r="Q504" s="45" t="str">
        <f>IF(AND(E504='Povolené hodnoty'!$B$4,F504=9),H504+K504,"")</f>
        <v/>
      </c>
      <c r="R504" s="43" t="str">
        <f>IF(AND(E504&lt;&gt;'Povolené hodnoty'!$B$4,F504=2),G504+J504,"")</f>
        <v/>
      </c>
      <c r="S504" s="44" t="str">
        <f>IF(AND(E504&lt;&gt;'Povolené hodnoty'!$B$4,F504=3),G504+J504,"")</f>
        <v/>
      </c>
      <c r="T504" s="44" t="str">
        <f>IF(AND(E504&lt;&gt;'Povolené hodnoty'!$B$4,F504=4),G504+J504,"")</f>
        <v/>
      </c>
      <c r="U504" s="44" t="str">
        <f>IF(AND(E504&lt;&gt;'Povolené hodnoty'!$B$4,F504="5a"),G504-H504+J504-K504,"")</f>
        <v/>
      </c>
      <c r="V504" s="44" t="str">
        <f>IF(AND(E504&lt;&gt;'Povolené hodnoty'!$B$4,F504="5b"),G504-H504+J504-K504,"")</f>
        <v/>
      </c>
      <c r="W504" s="44" t="str">
        <f>IF(AND(E504&lt;&gt;'Povolené hodnoty'!$B$4,F504=6),G504+J504,"")</f>
        <v/>
      </c>
      <c r="X504" s="45" t="str">
        <f>IF(AND(E504&lt;&gt;'Povolené hodnoty'!$B$4,F504=7),G504+J504,"")</f>
        <v/>
      </c>
      <c r="Y504" s="43" t="str">
        <f>IF(AND(E504&lt;&gt;'Povolené hodnoty'!$B$4,F504=10),H504+K504,"")</f>
        <v/>
      </c>
      <c r="Z504" s="44" t="str">
        <f>IF(AND(E504&lt;&gt;'Povolené hodnoty'!$B$4,F504=11),H504+K504,"")</f>
        <v/>
      </c>
      <c r="AA504" s="44" t="str">
        <f>IF(AND(E504&lt;&gt;'Povolené hodnoty'!$B$4,F504=12),H504+K504,"")</f>
        <v/>
      </c>
      <c r="AB504" s="45" t="str">
        <f>IF(AND(E504&lt;&gt;'Povolené hodnoty'!$B$4,F504=13),H504+K504,"")</f>
        <v/>
      </c>
      <c r="AD504" s="19" t="b">
        <f t="shared" si="54"/>
        <v>0</v>
      </c>
      <c r="AE504" s="19" t="b">
        <f t="shared" si="55"/>
        <v>0</v>
      </c>
      <c r="AF504" s="19" t="b">
        <f>AND(E504&lt;&gt;'Povolené hodnoty'!$B$6,OR(SUM(G504,J504)&lt;&gt;SUM(N504:O504,R504:X504),SUM(H504,K504)&lt;&gt;SUM(P504:Q504,Y504:AB504),COUNT(G504:H504,J504:K504)&lt;&gt;COUNT(N504:AB504)))</f>
        <v>0</v>
      </c>
      <c r="AG504" s="19" t="b">
        <f>AND(E504='Povolené hodnoty'!$B$6,$AG$5)</f>
        <v>0</v>
      </c>
    </row>
    <row r="505" spans="1:33" x14ac:dyDescent="0.2">
      <c r="A505" s="81">
        <f t="shared" si="50"/>
        <v>500</v>
      </c>
      <c r="B505" s="85"/>
      <c r="C505" s="86"/>
      <c r="D505" s="75"/>
      <c r="E505" s="76"/>
      <c r="F505" s="77"/>
      <c r="G505" s="78"/>
      <c r="H505" s="79"/>
      <c r="I505" s="45">
        <f t="shared" si="51"/>
        <v>3625</v>
      </c>
      <c r="J505" s="158"/>
      <c r="K505" s="159"/>
      <c r="L505" s="160">
        <f t="shared" si="52"/>
        <v>10884</v>
      </c>
      <c r="M505" s="46">
        <f t="shared" si="53"/>
        <v>500</v>
      </c>
      <c r="N505" s="43" t="str">
        <f>IF(AND(E505='Povolené hodnoty'!$B$4,F505=2),G505+J505,"")</f>
        <v/>
      </c>
      <c r="O505" s="45" t="str">
        <f>IF(AND(E505='Povolené hodnoty'!$B$4,F505=1),G505+J505,"")</f>
        <v/>
      </c>
      <c r="P505" s="43" t="str">
        <f>IF(AND(E505='Povolené hodnoty'!$B$4,F505=10),H505+K505,"")</f>
        <v/>
      </c>
      <c r="Q505" s="45" t="str">
        <f>IF(AND(E505='Povolené hodnoty'!$B$4,F505=9),H505+K505,"")</f>
        <v/>
      </c>
      <c r="R505" s="43" t="str">
        <f>IF(AND(E505&lt;&gt;'Povolené hodnoty'!$B$4,F505=2),G505+J505,"")</f>
        <v/>
      </c>
      <c r="S505" s="44" t="str">
        <f>IF(AND(E505&lt;&gt;'Povolené hodnoty'!$B$4,F505=3),G505+J505,"")</f>
        <v/>
      </c>
      <c r="T505" s="44" t="str">
        <f>IF(AND(E505&lt;&gt;'Povolené hodnoty'!$B$4,F505=4),G505+J505,"")</f>
        <v/>
      </c>
      <c r="U505" s="44" t="str">
        <f>IF(AND(E505&lt;&gt;'Povolené hodnoty'!$B$4,F505="5a"),G505-H505+J505-K505,"")</f>
        <v/>
      </c>
      <c r="V505" s="44" t="str">
        <f>IF(AND(E505&lt;&gt;'Povolené hodnoty'!$B$4,F505="5b"),G505-H505+J505-K505,"")</f>
        <v/>
      </c>
      <c r="W505" s="44" t="str">
        <f>IF(AND(E505&lt;&gt;'Povolené hodnoty'!$B$4,F505=6),G505+J505,"")</f>
        <v/>
      </c>
      <c r="X505" s="45" t="str">
        <f>IF(AND(E505&lt;&gt;'Povolené hodnoty'!$B$4,F505=7),G505+J505,"")</f>
        <v/>
      </c>
      <c r="Y505" s="43" t="str">
        <f>IF(AND(E505&lt;&gt;'Povolené hodnoty'!$B$4,F505=10),H505+K505,"")</f>
        <v/>
      </c>
      <c r="Z505" s="44" t="str">
        <f>IF(AND(E505&lt;&gt;'Povolené hodnoty'!$B$4,F505=11),H505+K505,"")</f>
        <v/>
      </c>
      <c r="AA505" s="44" t="str">
        <f>IF(AND(E505&lt;&gt;'Povolené hodnoty'!$B$4,F505=12),H505+K505,"")</f>
        <v/>
      </c>
      <c r="AB505" s="45" t="str">
        <f>IF(AND(E505&lt;&gt;'Povolené hodnoty'!$B$4,F505=13),H505+K505,"")</f>
        <v/>
      </c>
      <c r="AD505" s="19" t="b">
        <f t="shared" si="54"/>
        <v>0</v>
      </c>
      <c r="AE505" s="19" t="b">
        <f t="shared" si="55"/>
        <v>0</v>
      </c>
      <c r="AF505" s="19" t="b">
        <f>AND(E505&lt;&gt;'Povolené hodnoty'!$B$6,OR(SUM(G505,J505)&lt;&gt;SUM(N505:O505,R505:X505),SUM(H505,K505)&lt;&gt;SUM(P505:Q505,Y505:AB505),COUNT(G505:H505,J505:K505)&lt;&gt;COUNT(N505:AB505)))</f>
        <v>0</v>
      </c>
      <c r="AG505" s="19" t="b">
        <f>AND(E505='Povolené hodnoty'!$B$6,$AG$5)</f>
        <v>0</v>
      </c>
    </row>
    <row r="506" spans="1:33" x14ac:dyDescent="0.2">
      <c r="A506" s="81">
        <f t="shared" si="50"/>
        <v>501</v>
      </c>
      <c r="B506" s="85"/>
      <c r="C506" s="86"/>
      <c r="D506" s="75"/>
      <c r="E506" s="76"/>
      <c r="F506" s="77"/>
      <c r="G506" s="78"/>
      <c r="H506" s="79"/>
      <c r="I506" s="45">
        <f t="shared" si="51"/>
        <v>3625</v>
      </c>
      <c r="J506" s="158"/>
      <c r="K506" s="159"/>
      <c r="L506" s="160">
        <f t="shared" si="52"/>
        <v>10884</v>
      </c>
      <c r="M506" s="46">
        <f t="shared" si="53"/>
        <v>501</v>
      </c>
      <c r="N506" s="43" t="str">
        <f>IF(AND(E506='Povolené hodnoty'!$B$4,F506=2),G506+J506,"")</f>
        <v/>
      </c>
      <c r="O506" s="45" t="str">
        <f>IF(AND(E506='Povolené hodnoty'!$B$4,F506=1),G506+J506,"")</f>
        <v/>
      </c>
      <c r="P506" s="43" t="str">
        <f>IF(AND(E506='Povolené hodnoty'!$B$4,F506=10),H506+K506,"")</f>
        <v/>
      </c>
      <c r="Q506" s="45" t="str">
        <f>IF(AND(E506='Povolené hodnoty'!$B$4,F506=9),H506+K506,"")</f>
        <v/>
      </c>
      <c r="R506" s="43" t="str">
        <f>IF(AND(E506&lt;&gt;'Povolené hodnoty'!$B$4,F506=2),G506+J506,"")</f>
        <v/>
      </c>
      <c r="S506" s="44" t="str">
        <f>IF(AND(E506&lt;&gt;'Povolené hodnoty'!$B$4,F506=3),G506+J506,"")</f>
        <v/>
      </c>
      <c r="T506" s="44" t="str">
        <f>IF(AND(E506&lt;&gt;'Povolené hodnoty'!$B$4,F506=4),G506+J506,"")</f>
        <v/>
      </c>
      <c r="U506" s="44" t="str">
        <f>IF(AND(E506&lt;&gt;'Povolené hodnoty'!$B$4,F506="5a"),G506-H506+J506-K506,"")</f>
        <v/>
      </c>
      <c r="V506" s="44" t="str">
        <f>IF(AND(E506&lt;&gt;'Povolené hodnoty'!$B$4,F506="5b"),G506-H506+J506-K506,"")</f>
        <v/>
      </c>
      <c r="W506" s="44" t="str">
        <f>IF(AND(E506&lt;&gt;'Povolené hodnoty'!$B$4,F506=6),G506+J506,"")</f>
        <v/>
      </c>
      <c r="X506" s="45" t="str">
        <f>IF(AND(E506&lt;&gt;'Povolené hodnoty'!$B$4,F506=7),G506+J506,"")</f>
        <v/>
      </c>
      <c r="Y506" s="43" t="str">
        <f>IF(AND(E506&lt;&gt;'Povolené hodnoty'!$B$4,F506=10),H506+K506,"")</f>
        <v/>
      </c>
      <c r="Z506" s="44" t="str">
        <f>IF(AND(E506&lt;&gt;'Povolené hodnoty'!$B$4,F506=11),H506+K506,"")</f>
        <v/>
      </c>
      <c r="AA506" s="44" t="str">
        <f>IF(AND(E506&lt;&gt;'Povolené hodnoty'!$B$4,F506=12),H506+K506,"")</f>
        <v/>
      </c>
      <c r="AB506" s="45" t="str">
        <f>IF(AND(E506&lt;&gt;'Povolené hodnoty'!$B$4,F506=13),H506+K506,"")</f>
        <v/>
      </c>
      <c r="AD506" s="19" t="b">
        <f t="shared" si="54"/>
        <v>0</v>
      </c>
      <c r="AE506" s="19" t="b">
        <f t="shared" si="55"/>
        <v>0</v>
      </c>
      <c r="AF506" s="19" t="b">
        <f>AND(E506&lt;&gt;'Povolené hodnoty'!$B$6,OR(SUM(G506,J506)&lt;&gt;SUM(N506:O506,R506:X506),SUM(H506,K506)&lt;&gt;SUM(P506:Q506,Y506:AB506),COUNT(G506:H506,J506:K506)&lt;&gt;COUNT(N506:AB506)))</f>
        <v>0</v>
      </c>
      <c r="AG506" s="19" t="b">
        <f>AND(E506='Povolené hodnoty'!$B$6,$AG$5)</f>
        <v>0</v>
      </c>
    </row>
    <row r="507" spans="1:33" x14ac:dyDescent="0.2">
      <c r="A507" s="81">
        <f t="shared" si="50"/>
        <v>502</v>
      </c>
      <c r="B507" s="85"/>
      <c r="C507" s="86"/>
      <c r="D507" s="75"/>
      <c r="E507" s="76"/>
      <c r="F507" s="77"/>
      <c r="G507" s="78"/>
      <c r="H507" s="79"/>
      <c r="I507" s="45">
        <f t="shared" si="51"/>
        <v>3625</v>
      </c>
      <c r="J507" s="158"/>
      <c r="K507" s="159"/>
      <c r="L507" s="160">
        <f t="shared" si="52"/>
        <v>10884</v>
      </c>
      <c r="M507" s="46">
        <f t="shared" si="53"/>
        <v>502</v>
      </c>
      <c r="N507" s="43" t="str">
        <f>IF(AND(E507='Povolené hodnoty'!$B$4,F507=2),G507+J507,"")</f>
        <v/>
      </c>
      <c r="O507" s="45" t="str">
        <f>IF(AND(E507='Povolené hodnoty'!$B$4,F507=1),G507+J507,"")</f>
        <v/>
      </c>
      <c r="P507" s="43" t="str">
        <f>IF(AND(E507='Povolené hodnoty'!$B$4,F507=10),H507+K507,"")</f>
        <v/>
      </c>
      <c r="Q507" s="45" t="str">
        <f>IF(AND(E507='Povolené hodnoty'!$B$4,F507=9),H507+K507,"")</f>
        <v/>
      </c>
      <c r="R507" s="43" t="str">
        <f>IF(AND(E507&lt;&gt;'Povolené hodnoty'!$B$4,F507=2),G507+J507,"")</f>
        <v/>
      </c>
      <c r="S507" s="44" t="str">
        <f>IF(AND(E507&lt;&gt;'Povolené hodnoty'!$B$4,F507=3),G507+J507,"")</f>
        <v/>
      </c>
      <c r="T507" s="44" t="str">
        <f>IF(AND(E507&lt;&gt;'Povolené hodnoty'!$B$4,F507=4),G507+J507,"")</f>
        <v/>
      </c>
      <c r="U507" s="44" t="str">
        <f>IF(AND(E507&lt;&gt;'Povolené hodnoty'!$B$4,F507="5a"),G507-H507+J507-K507,"")</f>
        <v/>
      </c>
      <c r="V507" s="44" t="str">
        <f>IF(AND(E507&lt;&gt;'Povolené hodnoty'!$B$4,F507="5b"),G507-H507+J507-K507,"")</f>
        <v/>
      </c>
      <c r="W507" s="44" t="str">
        <f>IF(AND(E507&lt;&gt;'Povolené hodnoty'!$B$4,F507=6),G507+J507,"")</f>
        <v/>
      </c>
      <c r="X507" s="45" t="str">
        <f>IF(AND(E507&lt;&gt;'Povolené hodnoty'!$B$4,F507=7),G507+J507,"")</f>
        <v/>
      </c>
      <c r="Y507" s="43" t="str">
        <f>IF(AND(E507&lt;&gt;'Povolené hodnoty'!$B$4,F507=10),H507+K507,"")</f>
        <v/>
      </c>
      <c r="Z507" s="44" t="str">
        <f>IF(AND(E507&lt;&gt;'Povolené hodnoty'!$B$4,F507=11),H507+K507,"")</f>
        <v/>
      </c>
      <c r="AA507" s="44" t="str">
        <f>IF(AND(E507&lt;&gt;'Povolené hodnoty'!$B$4,F507=12),H507+K507,"")</f>
        <v/>
      </c>
      <c r="AB507" s="45" t="str">
        <f>IF(AND(E507&lt;&gt;'Povolené hodnoty'!$B$4,F507=13),H507+K507,"")</f>
        <v/>
      </c>
      <c r="AD507" s="19" t="b">
        <f t="shared" si="54"/>
        <v>0</v>
      </c>
      <c r="AE507" s="19" t="b">
        <f t="shared" si="55"/>
        <v>0</v>
      </c>
      <c r="AF507" s="19" t="b">
        <f>AND(E507&lt;&gt;'Povolené hodnoty'!$B$6,OR(SUM(G507,J507)&lt;&gt;SUM(N507:O507,R507:X507),SUM(H507,K507)&lt;&gt;SUM(P507:Q507,Y507:AB507),COUNT(G507:H507,J507:K507)&lt;&gt;COUNT(N507:AB507)))</f>
        <v>0</v>
      </c>
      <c r="AG507" s="19" t="b">
        <f>AND(E507='Povolené hodnoty'!$B$6,$AG$5)</f>
        <v>0</v>
      </c>
    </row>
    <row r="508" spans="1:33" x14ac:dyDescent="0.2">
      <c r="A508" s="81">
        <f t="shared" si="50"/>
        <v>503</v>
      </c>
      <c r="B508" s="85"/>
      <c r="C508" s="86"/>
      <c r="D508" s="75"/>
      <c r="E508" s="76"/>
      <c r="F508" s="77"/>
      <c r="G508" s="78"/>
      <c r="H508" s="79"/>
      <c r="I508" s="45">
        <f t="shared" si="51"/>
        <v>3625</v>
      </c>
      <c r="J508" s="158"/>
      <c r="K508" s="159"/>
      <c r="L508" s="160">
        <f t="shared" si="52"/>
        <v>10884</v>
      </c>
      <c r="M508" s="46">
        <f t="shared" si="53"/>
        <v>503</v>
      </c>
      <c r="N508" s="43" t="str">
        <f>IF(AND(E508='Povolené hodnoty'!$B$4,F508=2),G508+J508,"")</f>
        <v/>
      </c>
      <c r="O508" s="45" t="str">
        <f>IF(AND(E508='Povolené hodnoty'!$B$4,F508=1),G508+J508,"")</f>
        <v/>
      </c>
      <c r="P508" s="43" t="str">
        <f>IF(AND(E508='Povolené hodnoty'!$B$4,F508=10),H508+K508,"")</f>
        <v/>
      </c>
      <c r="Q508" s="45" t="str">
        <f>IF(AND(E508='Povolené hodnoty'!$B$4,F508=9),H508+K508,"")</f>
        <v/>
      </c>
      <c r="R508" s="43" t="str">
        <f>IF(AND(E508&lt;&gt;'Povolené hodnoty'!$B$4,F508=2),G508+J508,"")</f>
        <v/>
      </c>
      <c r="S508" s="44" t="str">
        <f>IF(AND(E508&lt;&gt;'Povolené hodnoty'!$B$4,F508=3),G508+J508,"")</f>
        <v/>
      </c>
      <c r="T508" s="44" t="str">
        <f>IF(AND(E508&lt;&gt;'Povolené hodnoty'!$B$4,F508=4),G508+J508,"")</f>
        <v/>
      </c>
      <c r="U508" s="44" t="str">
        <f>IF(AND(E508&lt;&gt;'Povolené hodnoty'!$B$4,F508="5a"),G508-H508+J508-K508,"")</f>
        <v/>
      </c>
      <c r="V508" s="44" t="str">
        <f>IF(AND(E508&lt;&gt;'Povolené hodnoty'!$B$4,F508="5b"),G508-H508+J508-K508,"")</f>
        <v/>
      </c>
      <c r="W508" s="44" t="str">
        <f>IF(AND(E508&lt;&gt;'Povolené hodnoty'!$B$4,F508=6),G508+J508,"")</f>
        <v/>
      </c>
      <c r="X508" s="45" t="str">
        <f>IF(AND(E508&lt;&gt;'Povolené hodnoty'!$B$4,F508=7),G508+J508,"")</f>
        <v/>
      </c>
      <c r="Y508" s="43" t="str">
        <f>IF(AND(E508&lt;&gt;'Povolené hodnoty'!$B$4,F508=10),H508+K508,"")</f>
        <v/>
      </c>
      <c r="Z508" s="44" t="str">
        <f>IF(AND(E508&lt;&gt;'Povolené hodnoty'!$B$4,F508=11),H508+K508,"")</f>
        <v/>
      </c>
      <c r="AA508" s="44" t="str">
        <f>IF(AND(E508&lt;&gt;'Povolené hodnoty'!$B$4,F508=12),H508+K508,"")</f>
        <v/>
      </c>
      <c r="AB508" s="45" t="str">
        <f>IF(AND(E508&lt;&gt;'Povolené hodnoty'!$B$4,F508=13),H508+K508,"")</f>
        <v/>
      </c>
      <c r="AD508" s="19" t="b">
        <f t="shared" si="54"/>
        <v>0</v>
      </c>
      <c r="AE508" s="19" t="b">
        <f t="shared" si="55"/>
        <v>0</v>
      </c>
      <c r="AF508" s="19" t="b">
        <f>AND(E508&lt;&gt;'Povolené hodnoty'!$B$6,OR(SUM(G508,J508)&lt;&gt;SUM(N508:O508,R508:X508),SUM(H508,K508)&lt;&gt;SUM(P508:Q508,Y508:AB508),COUNT(G508:H508,J508:K508)&lt;&gt;COUNT(N508:AB508)))</f>
        <v>0</v>
      </c>
      <c r="AG508" s="19" t="b">
        <f>AND(E508='Povolené hodnoty'!$B$6,$AG$5)</f>
        <v>0</v>
      </c>
    </row>
    <row r="509" spans="1:33" x14ac:dyDescent="0.2">
      <c r="A509" s="81">
        <f t="shared" si="50"/>
        <v>504</v>
      </c>
      <c r="B509" s="85"/>
      <c r="C509" s="86"/>
      <c r="D509" s="75"/>
      <c r="E509" s="76"/>
      <c r="F509" s="77"/>
      <c r="G509" s="78"/>
      <c r="H509" s="79"/>
      <c r="I509" s="45">
        <f t="shared" si="51"/>
        <v>3625</v>
      </c>
      <c r="J509" s="158"/>
      <c r="K509" s="159"/>
      <c r="L509" s="160">
        <f t="shared" si="52"/>
        <v>10884</v>
      </c>
      <c r="M509" s="46">
        <f t="shared" si="53"/>
        <v>504</v>
      </c>
      <c r="N509" s="43" t="str">
        <f>IF(AND(E509='Povolené hodnoty'!$B$4,F509=2),G509+J509,"")</f>
        <v/>
      </c>
      <c r="O509" s="45" t="str">
        <f>IF(AND(E509='Povolené hodnoty'!$B$4,F509=1),G509+J509,"")</f>
        <v/>
      </c>
      <c r="P509" s="43" t="str">
        <f>IF(AND(E509='Povolené hodnoty'!$B$4,F509=10),H509+K509,"")</f>
        <v/>
      </c>
      <c r="Q509" s="45" t="str">
        <f>IF(AND(E509='Povolené hodnoty'!$B$4,F509=9),H509+K509,"")</f>
        <v/>
      </c>
      <c r="R509" s="43" t="str">
        <f>IF(AND(E509&lt;&gt;'Povolené hodnoty'!$B$4,F509=2),G509+J509,"")</f>
        <v/>
      </c>
      <c r="S509" s="44" t="str">
        <f>IF(AND(E509&lt;&gt;'Povolené hodnoty'!$B$4,F509=3),G509+J509,"")</f>
        <v/>
      </c>
      <c r="T509" s="44" t="str">
        <f>IF(AND(E509&lt;&gt;'Povolené hodnoty'!$B$4,F509=4),G509+J509,"")</f>
        <v/>
      </c>
      <c r="U509" s="44" t="str">
        <f>IF(AND(E509&lt;&gt;'Povolené hodnoty'!$B$4,F509="5a"),G509-H509+J509-K509,"")</f>
        <v/>
      </c>
      <c r="V509" s="44" t="str">
        <f>IF(AND(E509&lt;&gt;'Povolené hodnoty'!$B$4,F509="5b"),G509-H509+J509-K509,"")</f>
        <v/>
      </c>
      <c r="W509" s="44" t="str">
        <f>IF(AND(E509&lt;&gt;'Povolené hodnoty'!$B$4,F509=6),G509+J509,"")</f>
        <v/>
      </c>
      <c r="X509" s="45" t="str">
        <f>IF(AND(E509&lt;&gt;'Povolené hodnoty'!$B$4,F509=7),G509+J509,"")</f>
        <v/>
      </c>
      <c r="Y509" s="43" t="str">
        <f>IF(AND(E509&lt;&gt;'Povolené hodnoty'!$B$4,F509=10),H509+K509,"")</f>
        <v/>
      </c>
      <c r="Z509" s="44" t="str">
        <f>IF(AND(E509&lt;&gt;'Povolené hodnoty'!$B$4,F509=11),H509+K509,"")</f>
        <v/>
      </c>
      <c r="AA509" s="44" t="str">
        <f>IF(AND(E509&lt;&gt;'Povolené hodnoty'!$B$4,F509=12),H509+K509,"")</f>
        <v/>
      </c>
      <c r="AB509" s="45" t="str">
        <f>IF(AND(E509&lt;&gt;'Povolené hodnoty'!$B$4,F509=13),H509+K509,"")</f>
        <v/>
      </c>
      <c r="AD509" s="19" t="b">
        <f t="shared" si="54"/>
        <v>0</v>
      </c>
      <c r="AE509" s="19" t="b">
        <f t="shared" si="55"/>
        <v>0</v>
      </c>
      <c r="AF509" s="19" t="b">
        <f>AND(E509&lt;&gt;'Povolené hodnoty'!$B$6,OR(SUM(G509,J509)&lt;&gt;SUM(N509:O509,R509:X509),SUM(H509,K509)&lt;&gt;SUM(P509:Q509,Y509:AB509),COUNT(G509:H509,J509:K509)&lt;&gt;COUNT(N509:AB509)))</f>
        <v>0</v>
      </c>
      <c r="AG509" s="19" t="b">
        <f>AND(E509='Povolené hodnoty'!$B$6,$AG$5)</f>
        <v>0</v>
      </c>
    </row>
    <row r="510" spans="1:33" x14ac:dyDescent="0.2">
      <c r="A510" s="81">
        <f t="shared" si="50"/>
        <v>505</v>
      </c>
      <c r="B510" s="85"/>
      <c r="C510" s="86"/>
      <c r="D510" s="75"/>
      <c r="E510" s="76"/>
      <c r="F510" s="77"/>
      <c r="G510" s="78"/>
      <c r="H510" s="79"/>
      <c r="I510" s="45">
        <f t="shared" si="51"/>
        <v>3625</v>
      </c>
      <c r="J510" s="158"/>
      <c r="K510" s="159"/>
      <c r="L510" s="160">
        <f t="shared" si="52"/>
        <v>10884</v>
      </c>
      <c r="M510" s="46">
        <f t="shared" si="53"/>
        <v>505</v>
      </c>
      <c r="N510" s="43" t="str">
        <f>IF(AND(E510='Povolené hodnoty'!$B$4,F510=2),G510+J510,"")</f>
        <v/>
      </c>
      <c r="O510" s="45" t="str">
        <f>IF(AND(E510='Povolené hodnoty'!$B$4,F510=1),G510+J510,"")</f>
        <v/>
      </c>
      <c r="P510" s="43" t="str">
        <f>IF(AND(E510='Povolené hodnoty'!$B$4,F510=10),H510+K510,"")</f>
        <v/>
      </c>
      <c r="Q510" s="45" t="str">
        <f>IF(AND(E510='Povolené hodnoty'!$B$4,F510=9),H510+K510,"")</f>
        <v/>
      </c>
      <c r="R510" s="43" t="str">
        <f>IF(AND(E510&lt;&gt;'Povolené hodnoty'!$B$4,F510=2),G510+J510,"")</f>
        <v/>
      </c>
      <c r="S510" s="44" t="str">
        <f>IF(AND(E510&lt;&gt;'Povolené hodnoty'!$B$4,F510=3),G510+J510,"")</f>
        <v/>
      </c>
      <c r="T510" s="44" t="str">
        <f>IF(AND(E510&lt;&gt;'Povolené hodnoty'!$B$4,F510=4),G510+J510,"")</f>
        <v/>
      </c>
      <c r="U510" s="44" t="str">
        <f>IF(AND(E510&lt;&gt;'Povolené hodnoty'!$B$4,F510="5a"),G510-H510+J510-K510,"")</f>
        <v/>
      </c>
      <c r="V510" s="44" t="str">
        <f>IF(AND(E510&lt;&gt;'Povolené hodnoty'!$B$4,F510="5b"),G510-H510+J510-K510,"")</f>
        <v/>
      </c>
      <c r="W510" s="44" t="str">
        <f>IF(AND(E510&lt;&gt;'Povolené hodnoty'!$B$4,F510=6),G510+J510,"")</f>
        <v/>
      </c>
      <c r="X510" s="45" t="str">
        <f>IF(AND(E510&lt;&gt;'Povolené hodnoty'!$B$4,F510=7),G510+J510,"")</f>
        <v/>
      </c>
      <c r="Y510" s="43" t="str">
        <f>IF(AND(E510&lt;&gt;'Povolené hodnoty'!$B$4,F510=10),H510+K510,"")</f>
        <v/>
      </c>
      <c r="Z510" s="44" t="str">
        <f>IF(AND(E510&lt;&gt;'Povolené hodnoty'!$B$4,F510=11),H510+K510,"")</f>
        <v/>
      </c>
      <c r="AA510" s="44" t="str">
        <f>IF(AND(E510&lt;&gt;'Povolené hodnoty'!$B$4,F510=12),H510+K510,"")</f>
        <v/>
      </c>
      <c r="AB510" s="45" t="str">
        <f>IF(AND(E510&lt;&gt;'Povolené hodnoty'!$B$4,F510=13),H510+K510,"")</f>
        <v/>
      </c>
      <c r="AD510" s="19" t="b">
        <f t="shared" si="54"/>
        <v>0</v>
      </c>
      <c r="AE510" s="19" t="b">
        <f t="shared" si="55"/>
        <v>0</v>
      </c>
      <c r="AF510" s="19" t="b">
        <f>AND(E510&lt;&gt;'Povolené hodnoty'!$B$6,OR(SUM(G510,J510)&lt;&gt;SUM(N510:O510,R510:X510),SUM(H510,K510)&lt;&gt;SUM(P510:Q510,Y510:AB510),COUNT(G510:H510,J510:K510)&lt;&gt;COUNT(N510:AB510)))</f>
        <v>0</v>
      </c>
      <c r="AG510" s="19" t="b">
        <f>AND(E510='Povolené hodnoty'!$B$6,$AG$5)</f>
        <v>0</v>
      </c>
    </row>
    <row r="511" spans="1:33" x14ac:dyDescent="0.2">
      <c r="A511" s="81">
        <f t="shared" si="50"/>
        <v>506</v>
      </c>
      <c r="B511" s="85"/>
      <c r="C511" s="86"/>
      <c r="D511" s="75"/>
      <c r="E511" s="76"/>
      <c r="F511" s="77"/>
      <c r="G511" s="78"/>
      <c r="H511" s="79"/>
      <c r="I511" s="45">
        <f t="shared" si="51"/>
        <v>3625</v>
      </c>
      <c r="J511" s="158"/>
      <c r="K511" s="159"/>
      <c r="L511" s="160">
        <f t="shared" si="52"/>
        <v>10884</v>
      </c>
      <c r="M511" s="46">
        <f t="shared" si="53"/>
        <v>506</v>
      </c>
      <c r="N511" s="43" t="str">
        <f>IF(AND(E511='Povolené hodnoty'!$B$4,F511=2),G511+J511,"")</f>
        <v/>
      </c>
      <c r="O511" s="45" t="str">
        <f>IF(AND(E511='Povolené hodnoty'!$B$4,F511=1),G511+J511,"")</f>
        <v/>
      </c>
      <c r="P511" s="43" t="str">
        <f>IF(AND(E511='Povolené hodnoty'!$B$4,F511=10),H511+K511,"")</f>
        <v/>
      </c>
      <c r="Q511" s="45" t="str">
        <f>IF(AND(E511='Povolené hodnoty'!$B$4,F511=9),H511+K511,"")</f>
        <v/>
      </c>
      <c r="R511" s="43" t="str">
        <f>IF(AND(E511&lt;&gt;'Povolené hodnoty'!$B$4,F511=2),G511+J511,"")</f>
        <v/>
      </c>
      <c r="S511" s="44" t="str">
        <f>IF(AND(E511&lt;&gt;'Povolené hodnoty'!$B$4,F511=3),G511+J511,"")</f>
        <v/>
      </c>
      <c r="T511" s="44" t="str">
        <f>IF(AND(E511&lt;&gt;'Povolené hodnoty'!$B$4,F511=4),G511+J511,"")</f>
        <v/>
      </c>
      <c r="U511" s="44" t="str">
        <f>IF(AND(E511&lt;&gt;'Povolené hodnoty'!$B$4,F511="5a"),G511-H511+J511-K511,"")</f>
        <v/>
      </c>
      <c r="V511" s="44" t="str">
        <f>IF(AND(E511&lt;&gt;'Povolené hodnoty'!$B$4,F511="5b"),G511-H511+J511-K511,"")</f>
        <v/>
      </c>
      <c r="W511" s="44" t="str">
        <f>IF(AND(E511&lt;&gt;'Povolené hodnoty'!$B$4,F511=6),G511+J511,"")</f>
        <v/>
      </c>
      <c r="X511" s="45" t="str">
        <f>IF(AND(E511&lt;&gt;'Povolené hodnoty'!$B$4,F511=7),G511+J511,"")</f>
        <v/>
      </c>
      <c r="Y511" s="43" t="str">
        <f>IF(AND(E511&lt;&gt;'Povolené hodnoty'!$B$4,F511=10),H511+K511,"")</f>
        <v/>
      </c>
      <c r="Z511" s="44" t="str">
        <f>IF(AND(E511&lt;&gt;'Povolené hodnoty'!$B$4,F511=11),H511+K511,"")</f>
        <v/>
      </c>
      <c r="AA511" s="44" t="str">
        <f>IF(AND(E511&lt;&gt;'Povolené hodnoty'!$B$4,F511=12),H511+K511,"")</f>
        <v/>
      </c>
      <c r="AB511" s="45" t="str">
        <f>IF(AND(E511&lt;&gt;'Povolené hodnoty'!$B$4,F511=13),H511+K511,"")</f>
        <v/>
      </c>
      <c r="AD511" s="19" t="b">
        <f t="shared" si="54"/>
        <v>0</v>
      </c>
      <c r="AE511" s="19" t="b">
        <f t="shared" si="55"/>
        <v>0</v>
      </c>
      <c r="AF511" s="19" t="b">
        <f>AND(E511&lt;&gt;'Povolené hodnoty'!$B$6,OR(SUM(G511,J511)&lt;&gt;SUM(N511:O511,R511:X511),SUM(H511,K511)&lt;&gt;SUM(P511:Q511,Y511:AB511),COUNT(G511:H511,J511:K511)&lt;&gt;COUNT(N511:AB511)))</f>
        <v>0</v>
      </c>
      <c r="AG511" s="19" t="b">
        <f>AND(E511='Povolené hodnoty'!$B$6,$AG$5)</f>
        <v>0</v>
      </c>
    </row>
    <row r="512" spans="1:33" x14ac:dyDescent="0.2">
      <c r="A512" s="81">
        <f t="shared" si="50"/>
        <v>507</v>
      </c>
      <c r="B512" s="85"/>
      <c r="C512" s="86"/>
      <c r="D512" s="75"/>
      <c r="E512" s="76"/>
      <c r="F512" s="77"/>
      <c r="G512" s="78"/>
      <c r="H512" s="79"/>
      <c r="I512" s="45">
        <f t="shared" si="51"/>
        <v>3625</v>
      </c>
      <c r="J512" s="158"/>
      <c r="K512" s="159"/>
      <c r="L512" s="160">
        <f t="shared" si="52"/>
        <v>10884</v>
      </c>
      <c r="M512" s="46">
        <f t="shared" si="53"/>
        <v>507</v>
      </c>
      <c r="N512" s="43" t="str">
        <f>IF(AND(E512='Povolené hodnoty'!$B$4,F512=2),G512+J512,"")</f>
        <v/>
      </c>
      <c r="O512" s="45" t="str">
        <f>IF(AND(E512='Povolené hodnoty'!$B$4,F512=1),G512+J512,"")</f>
        <v/>
      </c>
      <c r="P512" s="43" t="str">
        <f>IF(AND(E512='Povolené hodnoty'!$B$4,F512=10),H512+K512,"")</f>
        <v/>
      </c>
      <c r="Q512" s="45" t="str">
        <f>IF(AND(E512='Povolené hodnoty'!$B$4,F512=9),H512+K512,"")</f>
        <v/>
      </c>
      <c r="R512" s="43" t="str">
        <f>IF(AND(E512&lt;&gt;'Povolené hodnoty'!$B$4,F512=2),G512+J512,"")</f>
        <v/>
      </c>
      <c r="S512" s="44" t="str">
        <f>IF(AND(E512&lt;&gt;'Povolené hodnoty'!$B$4,F512=3),G512+J512,"")</f>
        <v/>
      </c>
      <c r="T512" s="44" t="str">
        <f>IF(AND(E512&lt;&gt;'Povolené hodnoty'!$B$4,F512=4),G512+J512,"")</f>
        <v/>
      </c>
      <c r="U512" s="44" t="str">
        <f>IF(AND(E512&lt;&gt;'Povolené hodnoty'!$B$4,F512="5a"),G512-H512+J512-K512,"")</f>
        <v/>
      </c>
      <c r="V512" s="44" t="str">
        <f>IF(AND(E512&lt;&gt;'Povolené hodnoty'!$B$4,F512="5b"),G512-H512+J512-K512,"")</f>
        <v/>
      </c>
      <c r="W512" s="44" t="str">
        <f>IF(AND(E512&lt;&gt;'Povolené hodnoty'!$B$4,F512=6),G512+J512,"")</f>
        <v/>
      </c>
      <c r="X512" s="45" t="str">
        <f>IF(AND(E512&lt;&gt;'Povolené hodnoty'!$B$4,F512=7),G512+J512,"")</f>
        <v/>
      </c>
      <c r="Y512" s="43" t="str">
        <f>IF(AND(E512&lt;&gt;'Povolené hodnoty'!$B$4,F512=10),H512+K512,"")</f>
        <v/>
      </c>
      <c r="Z512" s="44" t="str">
        <f>IF(AND(E512&lt;&gt;'Povolené hodnoty'!$B$4,F512=11),H512+K512,"")</f>
        <v/>
      </c>
      <c r="AA512" s="44" t="str">
        <f>IF(AND(E512&lt;&gt;'Povolené hodnoty'!$B$4,F512=12),H512+K512,"")</f>
        <v/>
      </c>
      <c r="AB512" s="45" t="str">
        <f>IF(AND(E512&lt;&gt;'Povolené hodnoty'!$B$4,F512=13),H512+K512,"")</f>
        <v/>
      </c>
      <c r="AD512" s="19" t="b">
        <f t="shared" si="54"/>
        <v>0</v>
      </c>
      <c r="AE512" s="19" t="b">
        <f t="shared" si="55"/>
        <v>0</v>
      </c>
      <c r="AF512" s="19" t="b">
        <f>AND(E512&lt;&gt;'Povolené hodnoty'!$B$6,OR(SUM(G512,J512)&lt;&gt;SUM(N512:O512,R512:X512),SUM(H512,K512)&lt;&gt;SUM(P512:Q512,Y512:AB512),COUNT(G512:H512,J512:K512)&lt;&gt;COUNT(N512:AB512)))</f>
        <v>0</v>
      </c>
      <c r="AG512" s="19" t="b">
        <f>AND(E512='Povolené hodnoty'!$B$6,$AG$5)</f>
        <v>0</v>
      </c>
    </row>
    <row r="513" spans="1:33" x14ac:dyDescent="0.2">
      <c r="A513" s="81">
        <f t="shared" si="50"/>
        <v>508</v>
      </c>
      <c r="B513" s="85"/>
      <c r="C513" s="86"/>
      <c r="D513" s="75"/>
      <c r="E513" s="76"/>
      <c r="F513" s="77"/>
      <c r="G513" s="78"/>
      <c r="H513" s="79"/>
      <c r="I513" s="45">
        <f t="shared" si="51"/>
        <v>3625</v>
      </c>
      <c r="J513" s="158"/>
      <c r="K513" s="159"/>
      <c r="L513" s="160">
        <f t="shared" si="52"/>
        <v>10884</v>
      </c>
      <c r="M513" s="46">
        <f t="shared" si="53"/>
        <v>508</v>
      </c>
      <c r="N513" s="43" t="str">
        <f>IF(AND(E513='Povolené hodnoty'!$B$4,F513=2),G513+J513,"")</f>
        <v/>
      </c>
      <c r="O513" s="45" t="str">
        <f>IF(AND(E513='Povolené hodnoty'!$B$4,F513=1),G513+J513,"")</f>
        <v/>
      </c>
      <c r="P513" s="43" t="str">
        <f>IF(AND(E513='Povolené hodnoty'!$B$4,F513=10),H513+K513,"")</f>
        <v/>
      </c>
      <c r="Q513" s="45" t="str">
        <f>IF(AND(E513='Povolené hodnoty'!$B$4,F513=9),H513+K513,"")</f>
        <v/>
      </c>
      <c r="R513" s="43" t="str">
        <f>IF(AND(E513&lt;&gt;'Povolené hodnoty'!$B$4,F513=2),G513+J513,"")</f>
        <v/>
      </c>
      <c r="S513" s="44" t="str">
        <f>IF(AND(E513&lt;&gt;'Povolené hodnoty'!$B$4,F513=3),G513+J513,"")</f>
        <v/>
      </c>
      <c r="T513" s="44" t="str">
        <f>IF(AND(E513&lt;&gt;'Povolené hodnoty'!$B$4,F513=4),G513+J513,"")</f>
        <v/>
      </c>
      <c r="U513" s="44" t="str">
        <f>IF(AND(E513&lt;&gt;'Povolené hodnoty'!$B$4,F513="5a"),G513-H513+J513-K513,"")</f>
        <v/>
      </c>
      <c r="V513" s="44" t="str">
        <f>IF(AND(E513&lt;&gt;'Povolené hodnoty'!$B$4,F513="5b"),G513-H513+J513-K513,"")</f>
        <v/>
      </c>
      <c r="W513" s="44" t="str">
        <f>IF(AND(E513&lt;&gt;'Povolené hodnoty'!$B$4,F513=6),G513+J513,"")</f>
        <v/>
      </c>
      <c r="X513" s="45" t="str">
        <f>IF(AND(E513&lt;&gt;'Povolené hodnoty'!$B$4,F513=7),G513+J513,"")</f>
        <v/>
      </c>
      <c r="Y513" s="43" t="str">
        <f>IF(AND(E513&lt;&gt;'Povolené hodnoty'!$B$4,F513=10),H513+K513,"")</f>
        <v/>
      </c>
      <c r="Z513" s="44" t="str">
        <f>IF(AND(E513&lt;&gt;'Povolené hodnoty'!$B$4,F513=11),H513+K513,"")</f>
        <v/>
      </c>
      <c r="AA513" s="44" t="str">
        <f>IF(AND(E513&lt;&gt;'Povolené hodnoty'!$B$4,F513=12),H513+K513,"")</f>
        <v/>
      </c>
      <c r="AB513" s="45" t="str">
        <f>IF(AND(E513&lt;&gt;'Povolené hodnoty'!$B$4,F513=13),H513+K513,"")</f>
        <v/>
      </c>
      <c r="AD513" s="19" t="b">
        <f t="shared" si="54"/>
        <v>0</v>
      </c>
      <c r="AE513" s="19" t="b">
        <f t="shared" si="55"/>
        <v>0</v>
      </c>
      <c r="AF513" s="19" t="b">
        <f>AND(E513&lt;&gt;'Povolené hodnoty'!$B$6,OR(SUM(G513,J513)&lt;&gt;SUM(N513:O513,R513:X513),SUM(H513,K513)&lt;&gt;SUM(P513:Q513,Y513:AB513),COUNT(G513:H513,J513:K513)&lt;&gt;COUNT(N513:AB513)))</f>
        <v>0</v>
      </c>
      <c r="AG513" s="19" t="b">
        <f>AND(E513='Povolené hodnoty'!$B$6,$AG$5)</f>
        <v>0</v>
      </c>
    </row>
    <row r="514" spans="1:33" x14ac:dyDescent="0.2">
      <c r="A514" s="81">
        <f t="shared" si="50"/>
        <v>509</v>
      </c>
      <c r="B514" s="85"/>
      <c r="C514" s="86"/>
      <c r="D514" s="75"/>
      <c r="E514" s="76"/>
      <c r="F514" s="77"/>
      <c r="G514" s="78"/>
      <c r="H514" s="79"/>
      <c r="I514" s="45">
        <f t="shared" si="51"/>
        <v>3625</v>
      </c>
      <c r="J514" s="158"/>
      <c r="K514" s="159"/>
      <c r="L514" s="160">
        <f t="shared" si="52"/>
        <v>10884</v>
      </c>
      <c r="M514" s="46">
        <f t="shared" si="53"/>
        <v>509</v>
      </c>
      <c r="N514" s="43" t="str">
        <f>IF(AND(E514='Povolené hodnoty'!$B$4,F514=2),G514+J514,"")</f>
        <v/>
      </c>
      <c r="O514" s="45" t="str">
        <f>IF(AND(E514='Povolené hodnoty'!$B$4,F514=1),G514+J514,"")</f>
        <v/>
      </c>
      <c r="P514" s="43" t="str">
        <f>IF(AND(E514='Povolené hodnoty'!$B$4,F514=10),H514+K514,"")</f>
        <v/>
      </c>
      <c r="Q514" s="45" t="str">
        <f>IF(AND(E514='Povolené hodnoty'!$B$4,F514=9),H514+K514,"")</f>
        <v/>
      </c>
      <c r="R514" s="43" t="str">
        <f>IF(AND(E514&lt;&gt;'Povolené hodnoty'!$B$4,F514=2),G514+J514,"")</f>
        <v/>
      </c>
      <c r="S514" s="44" t="str">
        <f>IF(AND(E514&lt;&gt;'Povolené hodnoty'!$B$4,F514=3),G514+J514,"")</f>
        <v/>
      </c>
      <c r="T514" s="44" t="str">
        <f>IF(AND(E514&lt;&gt;'Povolené hodnoty'!$B$4,F514=4),G514+J514,"")</f>
        <v/>
      </c>
      <c r="U514" s="44" t="str">
        <f>IF(AND(E514&lt;&gt;'Povolené hodnoty'!$B$4,F514="5a"),G514-H514+J514-K514,"")</f>
        <v/>
      </c>
      <c r="V514" s="44" t="str">
        <f>IF(AND(E514&lt;&gt;'Povolené hodnoty'!$B$4,F514="5b"),G514-H514+J514-K514,"")</f>
        <v/>
      </c>
      <c r="W514" s="44" t="str">
        <f>IF(AND(E514&lt;&gt;'Povolené hodnoty'!$B$4,F514=6),G514+J514,"")</f>
        <v/>
      </c>
      <c r="X514" s="45" t="str">
        <f>IF(AND(E514&lt;&gt;'Povolené hodnoty'!$B$4,F514=7),G514+J514,"")</f>
        <v/>
      </c>
      <c r="Y514" s="43" t="str">
        <f>IF(AND(E514&lt;&gt;'Povolené hodnoty'!$B$4,F514=10),H514+K514,"")</f>
        <v/>
      </c>
      <c r="Z514" s="44" t="str">
        <f>IF(AND(E514&lt;&gt;'Povolené hodnoty'!$B$4,F514=11),H514+K514,"")</f>
        <v/>
      </c>
      <c r="AA514" s="44" t="str">
        <f>IF(AND(E514&lt;&gt;'Povolené hodnoty'!$B$4,F514=12),H514+K514,"")</f>
        <v/>
      </c>
      <c r="AB514" s="45" t="str">
        <f>IF(AND(E514&lt;&gt;'Povolené hodnoty'!$B$4,F514=13),H514+K514,"")</f>
        <v/>
      </c>
      <c r="AD514" s="19" t="b">
        <f t="shared" si="54"/>
        <v>0</v>
      </c>
      <c r="AE514" s="19" t="b">
        <f t="shared" si="55"/>
        <v>0</v>
      </c>
      <c r="AF514" s="19" t="b">
        <f>AND(E514&lt;&gt;'Povolené hodnoty'!$B$6,OR(SUM(G514,J514)&lt;&gt;SUM(N514:O514,R514:X514),SUM(H514,K514)&lt;&gt;SUM(P514:Q514,Y514:AB514),COUNT(G514:H514,J514:K514)&lt;&gt;COUNT(N514:AB514)))</f>
        <v>0</v>
      </c>
      <c r="AG514" s="19" t="b">
        <f>AND(E514='Povolené hodnoty'!$B$6,$AG$5)</f>
        <v>0</v>
      </c>
    </row>
    <row r="515" spans="1:33" x14ac:dyDescent="0.2">
      <c r="A515" s="81">
        <f t="shared" si="50"/>
        <v>510</v>
      </c>
      <c r="B515" s="85"/>
      <c r="C515" s="86"/>
      <c r="D515" s="75"/>
      <c r="E515" s="76"/>
      <c r="F515" s="77"/>
      <c r="G515" s="78"/>
      <c r="H515" s="79"/>
      <c r="I515" s="45">
        <f t="shared" si="51"/>
        <v>3625</v>
      </c>
      <c r="J515" s="158"/>
      <c r="K515" s="159"/>
      <c r="L515" s="160">
        <f t="shared" si="52"/>
        <v>10884</v>
      </c>
      <c r="M515" s="46">
        <f t="shared" si="53"/>
        <v>510</v>
      </c>
      <c r="N515" s="43" t="str">
        <f>IF(AND(E515='Povolené hodnoty'!$B$4,F515=2),G515+J515,"")</f>
        <v/>
      </c>
      <c r="O515" s="45" t="str">
        <f>IF(AND(E515='Povolené hodnoty'!$B$4,F515=1),G515+J515,"")</f>
        <v/>
      </c>
      <c r="P515" s="43" t="str">
        <f>IF(AND(E515='Povolené hodnoty'!$B$4,F515=10),H515+K515,"")</f>
        <v/>
      </c>
      <c r="Q515" s="45" t="str">
        <f>IF(AND(E515='Povolené hodnoty'!$B$4,F515=9),H515+K515,"")</f>
        <v/>
      </c>
      <c r="R515" s="43" t="str">
        <f>IF(AND(E515&lt;&gt;'Povolené hodnoty'!$B$4,F515=2),G515+J515,"")</f>
        <v/>
      </c>
      <c r="S515" s="44" t="str">
        <f>IF(AND(E515&lt;&gt;'Povolené hodnoty'!$B$4,F515=3),G515+J515,"")</f>
        <v/>
      </c>
      <c r="T515" s="44" t="str">
        <f>IF(AND(E515&lt;&gt;'Povolené hodnoty'!$B$4,F515=4),G515+J515,"")</f>
        <v/>
      </c>
      <c r="U515" s="44" t="str">
        <f>IF(AND(E515&lt;&gt;'Povolené hodnoty'!$B$4,F515="5a"),G515-H515+J515-K515,"")</f>
        <v/>
      </c>
      <c r="V515" s="44" t="str">
        <f>IF(AND(E515&lt;&gt;'Povolené hodnoty'!$B$4,F515="5b"),G515-H515+J515-K515,"")</f>
        <v/>
      </c>
      <c r="W515" s="44" t="str">
        <f>IF(AND(E515&lt;&gt;'Povolené hodnoty'!$B$4,F515=6),G515+J515,"")</f>
        <v/>
      </c>
      <c r="X515" s="45" t="str">
        <f>IF(AND(E515&lt;&gt;'Povolené hodnoty'!$B$4,F515=7),G515+J515,"")</f>
        <v/>
      </c>
      <c r="Y515" s="43" t="str">
        <f>IF(AND(E515&lt;&gt;'Povolené hodnoty'!$B$4,F515=10),H515+K515,"")</f>
        <v/>
      </c>
      <c r="Z515" s="44" t="str">
        <f>IF(AND(E515&lt;&gt;'Povolené hodnoty'!$B$4,F515=11),H515+K515,"")</f>
        <v/>
      </c>
      <c r="AA515" s="44" t="str">
        <f>IF(AND(E515&lt;&gt;'Povolené hodnoty'!$B$4,F515=12),H515+K515,"")</f>
        <v/>
      </c>
      <c r="AB515" s="45" t="str">
        <f>IF(AND(E515&lt;&gt;'Povolené hodnoty'!$B$4,F515=13),H515+K515,"")</f>
        <v/>
      </c>
      <c r="AD515" s="19" t="b">
        <f t="shared" si="54"/>
        <v>0</v>
      </c>
      <c r="AE515" s="19" t="b">
        <f t="shared" si="55"/>
        <v>0</v>
      </c>
      <c r="AF515" s="19" t="b">
        <f>AND(E515&lt;&gt;'Povolené hodnoty'!$B$6,OR(SUM(G515,J515)&lt;&gt;SUM(N515:O515,R515:X515),SUM(H515,K515)&lt;&gt;SUM(P515:Q515,Y515:AB515),COUNT(G515:H515,J515:K515)&lt;&gt;COUNT(N515:AB515)))</f>
        <v>0</v>
      </c>
      <c r="AG515" s="19" t="b">
        <f>AND(E515='Povolené hodnoty'!$B$6,$AG$5)</f>
        <v>0</v>
      </c>
    </row>
    <row r="516" spans="1:33" x14ac:dyDescent="0.2">
      <c r="A516" s="81">
        <f t="shared" si="50"/>
        <v>511</v>
      </c>
      <c r="B516" s="85"/>
      <c r="C516" s="86"/>
      <c r="D516" s="75"/>
      <c r="E516" s="76"/>
      <c r="F516" s="77"/>
      <c r="G516" s="78"/>
      <c r="H516" s="79"/>
      <c r="I516" s="45">
        <f t="shared" si="51"/>
        <v>3625</v>
      </c>
      <c r="J516" s="158"/>
      <c r="K516" s="159"/>
      <c r="L516" s="160">
        <f t="shared" si="52"/>
        <v>10884</v>
      </c>
      <c r="M516" s="46">
        <f t="shared" si="53"/>
        <v>511</v>
      </c>
      <c r="N516" s="43" t="str">
        <f>IF(AND(E516='Povolené hodnoty'!$B$4,F516=2),G516+J516,"")</f>
        <v/>
      </c>
      <c r="O516" s="45" t="str">
        <f>IF(AND(E516='Povolené hodnoty'!$B$4,F516=1),G516+J516,"")</f>
        <v/>
      </c>
      <c r="P516" s="43" t="str">
        <f>IF(AND(E516='Povolené hodnoty'!$B$4,F516=10),H516+K516,"")</f>
        <v/>
      </c>
      <c r="Q516" s="45" t="str">
        <f>IF(AND(E516='Povolené hodnoty'!$B$4,F516=9),H516+K516,"")</f>
        <v/>
      </c>
      <c r="R516" s="43" t="str">
        <f>IF(AND(E516&lt;&gt;'Povolené hodnoty'!$B$4,F516=2),G516+J516,"")</f>
        <v/>
      </c>
      <c r="S516" s="44" t="str">
        <f>IF(AND(E516&lt;&gt;'Povolené hodnoty'!$B$4,F516=3),G516+J516,"")</f>
        <v/>
      </c>
      <c r="T516" s="44" t="str">
        <f>IF(AND(E516&lt;&gt;'Povolené hodnoty'!$B$4,F516=4),G516+J516,"")</f>
        <v/>
      </c>
      <c r="U516" s="44" t="str">
        <f>IF(AND(E516&lt;&gt;'Povolené hodnoty'!$B$4,F516="5a"),G516-H516+J516-K516,"")</f>
        <v/>
      </c>
      <c r="V516" s="44" t="str">
        <f>IF(AND(E516&lt;&gt;'Povolené hodnoty'!$B$4,F516="5b"),G516-H516+J516-K516,"")</f>
        <v/>
      </c>
      <c r="W516" s="44" t="str">
        <f>IF(AND(E516&lt;&gt;'Povolené hodnoty'!$B$4,F516=6),G516+J516,"")</f>
        <v/>
      </c>
      <c r="X516" s="45" t="str">
        <f>IF(AND(E516&lt;&gt;'Povolené hodnoty'!$B$4,F516=7),G516+J516,"")</f>
        <v/>
      </c>
      <c r="Y516" s="43" t="str">
        <f>IF(AND(E516&lt;&gt;'Povolené hodnoty'!$B$4,F516=10),H516+K516,"")</f>
        <v/>
      </c>
      <c r="Z516" s="44" t="str">
        <f>IF(AND(E516&lt;&gt;'Povolené hodnoty'!$B$4,F516=11),H516+K516,"")</f>
        <v/>
      </c>
      <c r="AA516" s="44" t="str">
        <f>IF(AND(E516&lt;&gt;'Povolené hodnoty'!$B$4,F516=12),H516+K516,"")</f>
        <v/>
      </c>
      <c r="AB516" s="45" t="str">
        <f>IF(AND(E516&lt;&gt;'Povolené hodnoty'!$B$4,F516=13),H516+K516,"")</f>
        <v/>
      </c>
      <c r="AD516" s="19" t="b">
        <f t="shared" si="54"/>
        <v>0</v>
      </c>
      <c r="AE516" s="19" t="b">
        <f t="shared" si="55"/>
        <v>0</v>
      </c>
      <c r="AF516" s="19" t="b">
        <f>AND(E516&lt;&gt;'Povolené hodnoty'!$B$6,OR(SUM(G516,J516)&lt;&gt;SUM(N516:O516,R516:X516),SUM(H516,K516)&lt;&gt;SUM(P516:Q516,Y516:AB516),COUNT(G516:H516,J516:K516)&lt;&gt;COUNT(N516:AB516)))</f>
        <v>0</v>
      </c>
      <c r="AG516" s="19" t="b">
        <f>AND(E516='Povolené hodnoty'!$B$6,$AG$5)</f>
        <v>0</v>
      </c>
    </row>
    <row r="517" spans="1:33" x14ac:dyDescent="0.2">
      <c r="A517" s="81">
        <f t="shared" si="50"/>
        <v>512</v>
      </c>
      <c r="B517" s="85"/>
      <c r="C517" s="86"/>
      <c r="D517" s="75"/>
      <c r="E517" s="76"/>
      <c r="F517" s="77"/>
      <c r="G517" s="78"/>
      <c r="H517" s="79"/>
      <c r="I517" s="45">
        <f t="shared" si="51"/>
        <v>3625</v>
      </c>
      <c r="J517" s="158"/>
      <c r="K517" s="159"/>
      <c r="L517" s="160">
        <f t="shared" si="52"/>
        <v>10884</v>
      </c>
      <c r="M517" s="46">
        <f t="shared" si="53"/>
        <v>512</v>
      </c>
      <c r="N517" s="43" t="str">
        <f>IF(AND(E517='Povolené hodnoty'!$B$4,F517=2),G517+J517,"")</f>
        <v/>
      </c>
      <c r="O517" s="45" t="str">
        <f>IF(AND(E517='Povolené hodnoty'!$B$4,F517=1),G517+J517,"")</f>
        <v/>
      </c>
      <c r="P517" s="43" t="str">
        <f>IF(AND(E517='Povolené hodnoty'!$B$4,F517=10),H517+K517,"")</f>
        <v/>
      </c>
      <c r="Q517" s="45" t="str">
        <f>IF(AND(E517='Povolené hodnoty'!$B$4,F517=9),H517+K517,"")</f>
        <v/>
      </c>
      <c r="R517" s="43" t="str">
        <f>IF(AND(E517&lt;&gt;'Povolené hodnoty'!$B$4,F517=2),G517+J517,"")</f>
        <v/>
      </c>
      <c r="S517" s="44" t="str">
        <f>IF(AND(E517&lt;&gt;'Povolené hodnoty'!$B$4,F517=3),G517+J517,"")</f>
        <v/>
      </c>
      <c r="T517" s="44" t="str">
        <f>IF(AND(E517&lt;&gt;'Povolené hodnoty'!$B$4,F517=4),G517+J517,"")</f>
        <v/>
      </c>
      <c r="U517" s="44" t="str">
        <f>IF(AND(E517&lt;&gt;'Povolené hodnoty'!$B$4,F517="5a"),G517-H517+J517-K517,"")</f>
        <v/>
      </c>
      <c r="V517" s="44" t="str">
        <f>IF(AND(E517&lt;&gt;'Povolené hodnoty'!$B$4,F517="5b"),G517-H517+J517-K517,"")</f>
        <v/>
      </c>
      <c r="W517" s="44" t="str">
        <f>IF(AND(E517&lt;&gt;'Povolené hodnoty'!$B$4,F517=6),G517+J517,"")</f>
        <v/>
      </c>
      <c r="X517" s="45" t="str">
        <f>IF(AND(E517&lt;&gt;'Povolené hodnoty'!$B$4,F517=7),G517+J517,"")</f>
        <v/>
      </c>
      <c r="Y517" s="43" t="str">
        <f>IF(AND(E517&lt;&gt;'Povolené hodnoty'!$B$4,F517=10),H517+K517,"")</f>
        <v/>
      </c>
      <c r="Z517" s="44" t="str">
        <f>IF(AND(E517&lt;&gt;'Povolené hodnoty'!$B$4,F517=11),H517+K517,"")</f>
        <v/>
      </c>
      <c r="AA517" s="44" t="str">
        <f>IF(AND(E517&lt;&gt;'Povolené hodnoty'!$B$4,F517=12),H517+K517,"")</f>
        <v/>
      </c>
      <c r="AB517" s="45" t="str">
        <f>IF(AND(E517&lt;&gt;'Povolené hodnoty'!$B$4,F517=13),H517+K517,"")</f>
        <v/>
      </c>
      <c r="AD517" s="19" t="b">
        <f t="shared" si="54"/>
        <v>0</v>
      </c>
      <c r="AE517" s="19" t="b">
        <f t="shared" si="55"/>
        <v>0</v>
      </c>
      <c r="AF517" s="19" t="b">
        <f>AND(E517&lt;&gt;'Povolené hodnoty'!$B$6,OR(SUM(G517,J517)&lt;&gt;SUM(N517:O517,R517:X517),SUM(H517,K517)&lt;&gt;SUM(P517:Q517,Y517:AB517),COUNT(G517:H517,J517:K517)&lt;&gt;COUNT(N517:AB517)))</f>
        <v>0</v>
      </c>
      <c r="AG517" s="19" t="b">
        <f>AND(E517='Povolené hodnoty'!$B$6,$AG$5)</f>
        <v>0</v>
      </c>
    </row>
    <row r="518" spans="1:33" x14ac:dyDescent="0.2">
      <c r="A518" s="81">
        <f t="shared" si="50"/>
        <v>513</v>
      </c>
      <c r="B518" s="85"/>
      <c r="C518" s="86"/>
      <c r="D518" s="75"/>
      <c r="E518" s="76"/>
      <c r="F518" s="77"/>
      <c r="G518" s="78"/>
      <c r="H518" s="79"/>
      <c r="I518" s="45">
        <f t="shared" si="51"/>
        <v>3625</v>
      </c>
      <c r="J518" s="158"/>
      <c r="K518" s="159"/>
      <c r="L518" s="160">
        <f t="shared" si="52"/>
        <v>10884</v>
      </c>
      <c r="M518" s="46">
        <f t="shared" si="53"/>
        <v>513</v>
      </c>
      <c r="N518" s="43" t="str">
        <f>IF(AND(E518='Povolené hodnoty'!$B$4,F518=2),G518+J518,"")</f>
        <v/>
      </c>
      <c r="O518" s="45" t="str">
        <f>IF(AND(E518='Povolené hodnoty'!$B$4,F518=1),G518+J518,"")</f>
        <v/>
      </c>
      <c r="P518" s="43" t="str">
        <f>IF(AND(E518='Povolené hodnoty'!$B$4,F518=10),H518+K518,"")</f>
        <v/>
      </c>
      <c r="Q518" s="45" t="str">
        <f>IF(AND(E518='Povolené hodnoty'!$B$4,F518=9),H518+K518,"")</f>
        <v/>
      </c>
      <c r="R518" s="43" t="str">
        <f>IF(AND(E518&lt;&gt;'Povolené hodnoty'!$B$4,F518=2),G518+J518,"")</f>
        <v/>
      </c>
      <c r="S518" s="44" t="str">
        <f>IF(AND(E518&lt;&gt;'Povolené hodnoty'!$B$4,F518=3),G518+J518,"")</f>
        <v/>
      </c>
      <c r="T518" s="44" t="str">
        <f>IF(AND(E518&lt;&gt;'Povolené hodnoty'!$B$4,F518=4),G518+J518,"")</f>
        <v/>
      </c>
      <c r="U518" s="44" t="str">
        <f>IF(AND(E518&lt;&gt;'Povolené hodnoty'!$B$4,F518="5a"),G518-H518+J518-K518,"")</f>
        <v/>
      </c>
      <c r="V518" s="44" t="str">
        <f>IF(AND(E518&lt;&gt;'Povolené hodnoty'!$B$4,F518="5b"),G518-H518+J518-K518,"")</f>
        <v/>
      </c>
      <c r="W518" s="44" t="str">
        <f>IF(AND(E518&lt;&gt;'Povolené hodnoty'!$B$4,F518=6),G518+J518,"")</f>
        <v/>
      </c>
      <c r="X518" s="45" t="str">
        <f>IF(AND(E518&lt;&gt;'Povolené hodnoty'!$B$4,F518=7),G518+J518,"")</f>
        <v/>
      </c>
      <c r="Y518" s="43" t="str">
        <f>IF(AND(E518&lt;&gt;'Povolené hodnoty'!$B$4,F518=10),H518+K518,"")</f>
        <v/>
      </c>
      <c r="Z518" s="44" t="str">
        <f>IF(AND(E518&lt;&gt;'Povolené hodnoty'!$B$4,F518=11),H518+K518,"")</f>
        <v/>
      </c>
      <c r="AA518" s="44" t="str">
        <f>IF(AND(E518&lt;&gt;'Povolené hodnoty'!$B$4,F518=12),H518+K518,"")</f>
        <v/>
      </c>
      <c r="AB518" s="45" t="str">
        <f>IF(AND(E518&lt;&gt;'Povolené hodnoty'!$B$4,F518=13),H518+K518,"")</f>
        <v/>
      </c>
      <c r="AD518" s="19" t="b">
        <f t="shared" si="54"/>
        <v>0</v>
      </c>
      <c r="AE518" s="19" t="b">
        <f t="shared" si="55"/>
        <v>0</v>
      </c>
      <c r="AF518" s="19" t="b">
        <f>AND(E518&lt;&gt;'Povolené hodnoty'!$B$6,OR(SUM(G518,J518)&lt;&gt;SUM(N518:O518,R518:X518),SUM(H518,K518)&lt;&gt;SUM(P518:Q518,Y518:AB518),COUNT(G518:H518,J518:K518)&lt;&gt;COUNT(N518:AB518)))</f>
        <v>0</v>
      </c>
      <c r="AG518" s="19" t="b">
        <f>AND(E518='Povolené hodnoty'!$B$6,$AG$5)</f>
        <v>0</v>
      </c>
    </row>
    <row r="519" spans="1:33" x14ac:dyDescent="0.2">
      <c r="A519" s="81">
        <f t="shared" ref="A519:A582" si="56">A518+1</f>
        <v>514</v>
      </c>
      <c r="B519" s="85"/>
      <c r="C519" s="86"/>
      <c r="D519" s="75"/>
      <c r="E519" s="76"/>
      <c r="F519" s="77"/>
      <c r="G519" s="78"/>
      <c r="H519" s="79"/>
      <c r="I519" s="45">
        <f t="shared" si="51"/>
        <v>3625</v>
      </c>
      <c r="J519" s="158"/>
      <c r="K519" s="159"/>
      <c r="L519" s="160">
        <f t="shared" si="52"/>
        <v>10884</v>
      </c>
      <c r="M519" s="46">
        <f t="shared" si="53"/>
        <v>514</v>
      </c>
      <c r="N519" s="43" t="str">
        <f>IF(AND(E519='Povolené hodnoty'!$B$4,F519=2),G519+J519,"")</f>
        <v/>
      </c>
      <c r="O519" s="45" t="str">
        <f>IF(AND(E519='Povolené hodnoty'!$B$4,F519=1),G519+J519,"")</f>
        <v/>
      </c>
      <c r="P519" s="43" t="str">
        <f>IF(AND(E519='Povolené hodnoty'!$B$4,F519=10),H519+K519,"")</f>
        <v/>
      </c>
      <c r="Q519" s="45" t="str">
        <f>IF(AND(E519='Povolené hodnoty'!$B$4,F519=9),H519+K519,"")</f>
        <v/>
      </c>
      <c r="R519" s="43" t="str">
        <f>IF(AND(E519&lt;&gt;'Povolené hodnoty'!$B$4,F519=2),G519+J519,"")</f>
        <v/>
      </c>
      <c r="S519" s="44" t="str">
        <f>IF(AND(E519&lt;&gt;'Povolené hodnoty'!$B$4,F519=3),G519+J519,"")</f>
        <v/>
      </c>
      <c r="T519" s="44" t="str">
        <f>IF(AND(E519&lt;&gt;'Povolené hodnoty'!$B$4,F519=4),G519+J519,"")</f>
        <v/>
      </c>
      <c r="U519" s="44" t="str">
        <f>IF(AND(E519&lt;&gt;'Povolené hodnoty'!$B$4,F519="5a"),G519-H519+J519-K519,"")</f>
        <v/>
      </c>
      <c r="V519" s="44" t="str">
        <f>IF(AND(E519&lt;&gt;'Povolené hodnoty'!$B$4,F519="5b"),G519-H519+J519-K519,"")</f>
        <v/>
      </c>
      <c r="W519" s="44" t="str">
        <f>IF(AND(E519&lt;&gt;'Povolené hodnoty'!$B$4,F519=6),G519+J519,"")</f>
        <v/>
      </c>
      <c r="X519" s="45" t="str">
        <f>IF(AND(E519&lt;&gt;'Povolené hodnoty'!$B$4,F519=7),G519+J519,"")</f>
        <v/>
      </c>
      <c r="Y519" s="43" t="str">
        <f>IF(AND(E519&lt;&gt;'Povolené hodnoty'!$B$4,F519=10),H519+K519,"")</f>
        <v/>
      </c>
      <c r="Z519" s="44" t="str">
        <f>IF(AND(E519&lt;&gt;'Povolené hodnoty'!$B$4,F519=11),H519+K519,"")</f>
        <v/>
      </c>
      <c r="AA519" s="44" t="str">
        <f>IF(AND(E519&lt;&gt;'Povolené hodnoty'!$B$4,F519=12),H519+K519,"")</f>
        <v/>
      </c>
      <c r="AB519" s="45" t="str">
        <f>IF(AND(E519&lt;&gt;'Povolené hodnoty'!$B$4,F519=13),H519+K519,"")</f>
        <v/>
      </c>
      <c r="AD519" s="19" t="b">
        <f t="shared" si="54"/>
        <v>0</v>
      </c>
      <c r="AE519" s="19" t="b">
        <f t="shared" si="55"/>
        <v>0</v>
      </c>
      <c r="AF519" s="19" t="b">
        <f>AND(E519&lt;&gt;'Povolené hodnoty'!$B$6,OR(SUM(G519,J519)&lt;&gt;SUM(N519:O519,R519:X519),SUM(H519,K519)&lt;&gt;SUM(P519:Q519,Y519:AB519),COUNT(G519:H519,J519:K519)&lt;&gt;COUNT(N519:AB519)))</f>
        <v>0</v>
      </c>
      <c r="AG519" s="19" t="b">
        <f>AND(E519='Povolené hodnoty'!$B$6,$AG$5)</f>
        <v>0</v>
      </c>
    </row>
    <row r="520" spans="1:33" x14ac:dyDescent="0.2">
      <c r="A520" s="81">
        <f t="shared" si="56"/>
        <v>515</v>
      </c>
      <c r="B520" s="85"/>
      <c r="C520" s="86"/>
      <c r="D520" s="75"/>
      <c r="E520" s="76"/>
      <c r="F520" s="77"/>
      <c r="G520" s="78"/>
      <c r="H520" s="79"/>
      <c r="I520" s="45">
        <f t="shared" si="51"/>
        <v>3625</v>
      </c>
      <c r="J520" s="158"/>
      <c r="K520" s="159"/>
      <c r="L520" s="160">
        <f t="shared" si="52"/>
        <v>10884</v>
      </c>
      <c r="M520" s="46">
        <f t="shared" si="53"/>
        <v>515</v>
      </c>
      <c r="N520" s="43" t="str">
        <f>IF(AND(E520='Povolené hodnoty'!$B$4,F520=2),G520+J520,"")</f>
        <v/>
      </c>
      <c r="O520" s="45" t="str">
        <f>IF(AND(E520='Povolené hodnoty'!$B$4,F520=1),G520+J520,"")</f>
        <v/>
      </c>
      <c r="P520" s="43" t="str">
        <f>IF(AND(E520='Povolené hodnoty'!$B$4,F520=10),H520+K520,"")</f>
        <v/>
      </c>
      <c r="Q520" s="45" t="str">
        <f>IF(AND(E520='Povolené hodnoty'!$B$4,F520=9),H520+K520,"")</f>
        <v/>
      </c>
      <c r="R520" s="43" t="str">
        <f>IF(AND(E520&lt;&gt;'Povolené hodnoty'!$B$4,F520=2),G520+J520,"")</f>
        <v/>
      </c>
      <c r="S520" s="44" t="str">
        <f>IF(AND(E520&lt;&gt;'Povolené hodnoty'!$B$4,F520=3),G520+J520,"")</f>
        <v/>
      </c>
      <c r="T520" s="44" t="str">
        <f>IF(AND(E520&lt;&gt;'Povolené hodnoty'!$B$4,F520=4),G520+J520,"")</f>
        <v/>
      </c>
      <c r="U520" s="44" t="str">
        <f>IF(AND(E520&lt;&gt;'Povolené hodnoty'!$B$4,F520="5a"),G520-H520+J520-K520,"")</f>
        <v/>
      </c>
      <c r="V520" s="44" t="str">
        <f>IF(AND(E520&lt;&gt;'Povolené hodnoty'!$B$4,F520="5b"),G520-H520+J520-K520,"")</f>
        <v/>
      </c>
      <c r="W520" s="44" t="str">
        <f>IF(AND(E520&lt;&gt;'Povolené hodnoty'!$B$4,F520=6),G520+J520,"")</f>
        <v/>
      </c>
      <c r="X520" s="45" t="str">
        <f>IF(AND(E520&lt;&gt;'Povolené hodnoty'!$B$4,F520=7),G520+J520,"")</f>
        <v/>
      </c>
      <c r="Y520" s="43" t="str">
        <f>IF(AND(E520&lt;&gt;'Povolené hodnoty'!$B$4,F520=10),H520+K520,"")</f>
        <v/>
      </c>
      <c r="Z520" s="44" t="str">
        <f>IF(AND(E520&lt;&gt;'Povolené hodnoty'!$B$4,F520=11),H520+K520,"")</f>
        <v/>
      </c>
      <c r="AA520" s="44" t="str">
        <f>IF(AND(E520&lt;&gt;'Povolené hodnoty'!$B$4,F520=12),H520+K520,"")</f>
        <v/>
      </c>
      <c r="AB520" s="45" t="str">
        <f>IF(AND(E520&lt;&gt;'Povolené hodnoty'!$B$4,F520=13),H520+K520,"")</f>
        <v/>
      </c>
      <c r="AD520" s="19" t="b">
        <f t="shared" si="54"/>
        <v>0</v>
      </c>
      <c r="AE520" s="19" t="b">
        <f t="shared" si="55"/>
        <v>0</v>
      </c>
      <c r="AF520" s="19" t="b">
        <f>AND(E520&lt;&gt;'Povolené hodnoty'!$B$6,OR(SUM(G520,J520)&lt;&gt;SUM(N520:O520,R520:X520),SUM(H520,K520)&lt;&gt;SUM(P520:Q520,Y520:AB520),COUNT(G520:H520,J520:K520)&lt;&gt;COUNT(N520:AB520)))</f>
        <v>0</v>
      </c>
      <c r="AG520" s="19" t="b">
        <f>AND(E520='Povolené hodnoty'!$B$6,$AG$5)</f>
        <v>0</v>
      </c>
    </row>
    <row r="521" spans="1:33" x14ac:dyDescent="0.2">
      <c r="A521" s="81">
        <f t="shared" si="56"/>
        <v>516</v>
      </c>
      <c r="B521" s="85"/>
      <c r="C521" s="86"/>
      <c r="D521" s="75"/>
      <c r="E521" s="76"/>
      <c r="F521" s="77"/>
      <c r="G521" s="78"/>
      <c r="H521" s="79"/>
      <c r="I521" s="45">
        <f t="shared" si="51"/>
        <v>3625</v>
      </c>
      <c r="J521" s="158"/>
      <c r="K521" s="159"/>
      <c r="L521" s="160">
        <f t="shared" si="52"/>
        <v>10884</v>
      </c>
      <c r="M521" s="46">
        <f t="shared" si="53"/>
        <v>516</v>
      </c>
      <c r="N521" s="43" t="str">
        <f>IF(AND(E521='Povolené hodnoty'!$B$4,F521=2),G521+J521,"")</f>
        <v/>
      </c>
      <c r="O521" s="45" t="str">
        <f>IF(AND(E521='Povolené hodnoty'!$B$4,F521=1),G521+J521,"")</f>
        <v/>
      </c>
      <c r="P521" s="43" t="str">
        <f>IF(AND(E521='Povolené hodnoty'!$B$4,F521=10),H521+K521,"")</f>
        <v/>
      </c>
      <c r="Q521" s="45" t="str">
        <f>IF(AND(E521='Povolené hodnoty'!$B$4,F521=9),H521+K521,"")</f>
        <v/>
      </c>
      <c r="R521" s="43" t="str">
        <f>IF(AND(E521&lt;&gt;'Povolené hodnoty'!$B$4,F521=2),G521+J521,"")</f>
        <v/>
      </c>
      <c r="S521" s="44" t="str">
        <f>IF(AND(E521&lt;&gt;'Povolené hodnoty'!$B$4,F521=3),G521+J521,"")</f>
        <v/>
      </c>
      <c r="T521" s="44" t="str">
        <f>IF(AND(E521&lt;&gt;'Povolené hodnoty'!$B$4,F521=4),G521+J521,"")</f>
        <v/>
      </c>
      <c r="U521" s="44" t="str">
        <f>IF(AND(E521&lt;&gt;'Povolené hodnoty'!$B$4,F521="5a"),G521-H521+J521-K521,"")</f>
        <v/>
      </c>
      <c r="V521" s="44" t="str">
        <f>IF(AND(E521&lt;&gt;'Povolené hodnoty'!$B$4,F521="5b"),G521-H521+J521-K521,"")</f>
        <v/>
      </c>
      <c r="W521" s="44" t="str">
        <f>IF(AND(E521&lt;&gt;'Povolené hodnoty'!$B$4,F521=6),G521+J521,"")</f>
        <v/>
      </c>
      <c r="X521" s="45" t="str">
        <f>IF(AND(E521&lt;&gt;'Povolené hodnoty'!$B$4,F521=7),G521+J521,"")</f>
        <v/>
      </c>
      <c r="Y521" s="43" t="str">
        <f>IF(AND(E521&lt;&gt;'Povolené hodnoty'!$B$4,F521=10),H521+K521,"")</f>
        <v/>
      </c>
      <c r="Z521" s="44" t="str">
        <f>IF(AND(E521&lt;&gt;'Povolené hodnoty'!$B$4,F521=11),H521+K521,"")</f>
        <v/>
      </c>
      <c r="AA521" s="44" t="str">
        <f>IF(AND(E521&lt;&gt;'Povolené hodnoty'!$B$4,F521=12),H521+K521,"")</f>
        <v/>
      </c>
      <c r="AB521" s="45" t="str">
        <f>IF(AND(E521&lt;&gt;'Povolené hodnoty'!$B$4,F521=13),H521+K521,"")</f>
        <v/>
      </c>
      <c r="AD521" s="19" t="b">
        <f t="shared" si="54"/>
        <v>0</v>
      </c>
      <c r="AE521" s="19" t="b">
        <f t="shared" si="55"/>
        <v>0</v>
      </c>
      <c r="AF521" s="19" t="b">
        <f>AND(E521&lt;&gt;'Povolené hodnoty'!$B$6,OR(SUM(G521,J521)&lt;&gt;SUM(N521:O521,R521:X521),SUM(H521,K521)&lt;&gt;SUM(P521:Q521,Y521:AB521),COUNT(G521:H521,J521:K521)&lt;&gt;COUNT(N521:AB521)))</f>
        <v>0</v>
      </c>
      <c r="AG521" s="19" t="b">
        <f>AND(E521='Povolené hodnoty'!$B$6,$AG$5)</f>
        <v>0</v>
      </c>
    </row>
    <row r="522" spans="1:33" x14ac:dyDescent="0.2">
      <c r="A522" s="81">
        <f t="shared" si="56"/>
        <v>517</v>
      </c>
      <c r="B522" s="85"/>
      <c r="C522" s="86"/>
      <c r="D522" s="75"/>
      <c r="E522" s="76"/>
      <c r="F522" s="77"/>
      <c r="G522" s="78"/>
      <c r="H522" s="79"/>
      <c r="I522" s="45">
        <f t="shared" si="51"/>
        <v>3625</v>
      </c>
      <c r="J522" s="158"/>
      <c r="K522" s="159"/>
      <c r="L522" s="160">
        <f t="shared" si="52"/>
        <v>10884</v>
      </c>
      <c r="M522" s="46">
        <f t="shared" si="53"/>
        <v>517</v>
      </c>
      <c r="N522" s="43" t="str">
        <f>IF(AND(E522='Povolené hodnoty'!$B$4,F522=2),G522+J522,"")</f>
        <v/>
      </c>
      <c r="O522" s="45" t="str">
        <f>IF(AND(E522='Povolené hodnoty'!$B$4,F522=1),G522+J522,"")</f>
        <v/>
      </c>
      <c r="P522" s="43" t="str">
        <f>IF(AND(E522='Povolené hodnoty'!$B$4,F522=10),H522+K522,"")</f>
        <v/>
      </c>
      <c r="Q522" s="45" t="str">
        <f>IF(AND(E522='Povolené hodnoty'!$B$4,F522=9),H522+K522,"")</f>
        <v/>
      </c>
      <c r="R522" s="43" t="str">
        <f>IF(AND(E522&lt;&gt;'Povolené hodnoty'!$B$4,F522=2),G522+J522,"")</f>
        <v/>
      </c>
      <c r="S522" s="44" t="str">
        <f>IF(AND(E522&lt;&gt;'Povolené hodnoty'!$B$4,F522=3),G522+J522,"")</f>
        <v/>
      </c>
      <c r="T522" s="44" t="str">
        <f>IF(AND(E522&lt;&gt;'Povolené hodnoty'!$B$4,F522=4),G522+J522,"")</f>
        <v/>
      </c>
      <c r="U522" s="44" t="str">
        <f>IF(AND(E522&lt;&gt;'Povolené hodnoty'!$B$4,F522="5a"),G522-H522+J522-K522,"")</f>
        <v/>
      </c>
      <c r="V522" s="44" t="str">
        <f>IF(AND(E522&lt;&gt;'Povolené hodnoty'!$B$4,F522="5b"),G522-H522+J522-K522,"")</f>
        <v/>
      </c>
      <c r="W522" s="44" t="str">
        <f>IF(AND(E522&lt;&gt;'Povolené hodnoty'!$B$4,F522=6),G522+J522,"")</f>
        <v/>
      </c>
      <c r="X522" s="45" t="str">
        <f>IF(AND(E522&lt;&gt;'Povolené hodnoty'!$B$4,F522=7),G522+J522,"")</f>
        <v/>
      </c>
      <c r="Y522" s="43" t="str">
        <f>IF(AND(E522&lt;&gt;'Povolené hodnoty'!$B$4,F522=10),H522+K522,"")</f>
        <v/>
      </c>
      <c r="Z522" s="44" t="str">
        <f>IF(AND(E522&lt;&gt;'Povolené hodnoty'!$B$4,F522=11),H522+K522,"")</f>
        <v/>
      </c>
      <c r="AA522" s="44" t="str">
        <f>IF(AND(E522&lt;&gt;'Povolené hodnoty'!$B$4,F522=12),H522+K522,"")</f>
        <v/>
      </c>
      <c r="AB522" s="45" t="str">
        <f>IF(AND(E522&lt;&gt;'Povolené hodnoty'!$B$4,F522=13),H522+K522,"")</f>
        <v/>
      </c>
      <c r="AD522" s="19" t="b">
        <f t="shared" si="54"/>
        <v>0</v>
      </c>
      <c r="AE522" s="19" t="b">
        <f t="shared" si="55"/>
        <v>0</v>
      </c>
      <c r="AF522" s="19" t="b">
        <f>AND(E522&lt;&gt;'Povolené hodnoty'!$B$6,OR(SUM(G522,J522)&lt;&gt;SUM(N522:O522,R522:X522),SUM(H522,K522)&lt;&gt;SUM(P522:Q522,Y522:AB522),COUNT(G522:H522,J522:K522)&lt;&gt;COUNT(N522:AB522)))</f>
        <v>0</v>
      </c>
      <c r="AG522" s="19" t="b">
        <f>AND(E522='Povolené hodnoty'!$B$6,$AG$5)</f>
        <v>0</v>
      </c>
    </row>
    <row r="523" spans="1:33" x14ac:dyDescent="0.2">
      <c r="A523" s="81">
        <f t="shared" si="56"/>
        <v>518</v>
      </c>
      <c r="B523" s="85"/>
      <c r="C523" s="86"/>
      <c r="D523" s="75"/>
      <c r="E523" s="76"/>
      <c r="F523" s="77"/>
      <c r="G523" s="78"/>
      <c r="H523" s="79"/>
      <c r="I523" s="45">
        <f t="shared" si="51"/>
        <v>3625</v>
      </c>
      <c r="J523" s="158"/>
      <c r="K523" s="159"/>
      <c r="L523" s="160">
        <f t="shared" si="52"/>
        <v>10884</v>
      </c>
      <c r="M523" s="46">
        <f t="shared" si="53"/>
        <v>518</v>
      </c>
      <c r="N523" s="43" t="str">
        <f>IF(AND(E523='Povolené hodnoty'!$B$4,F523=2),G523+J523,"")</f>
        <v/>
      </c>
      <c r="O523" s="45" t="str">
        <f>IF(AND(E523='Povolené hodnoty'!$B$4,F523=1),G523+J523,"")</f>
        <v/>
      </c>
      <c r="P523" s="43" t="str">
        <f>IF(AND(E523='Povolené hodnoty'!$B$4,F523=10),H523+K523,"")</f>
        <v/>
      </c>
      <c r="Q523" s="45" t="str">
        <f>IF(AND(E523='Povolené hodnoty'!$B$4,F523=9),H523+K523,"")</f>
        <v/>
      </c>
      <c r="R523" s="43" t="str">
        <f>IF(AND(E523&lt;&gt;'Povolené hodnoty'!$B$4,F523=2),G523+J523,"")</f>
        <v/>
      </c>
      <c r="S523" s="44" t="str">
        <f>IF(AND(E523&lt;&gt;'Povolené hodnoty'!$B$4,F523=3),G523+J523,"")</f>
        <v/>
      </c>
      <c r="T523" s="44" t="str">
        <f>IF(AND(E523&lt;&gt;'Povolené hodnoty'!$B$4,F523=4),G523+J523,"")</f>
        <v/>
      </c>
      <c r="U523" s="44" t="str">
        <f>IF(AND(E523&lt;&gt;'Povolené hodnoty'!$B$4,F523="5a"),G523-H523+J523-K523,"")</f>
        <v/>
      </c>
      <c r="V523" s="44" t="str">
        <f>IF(AND(E523&lt;&gt;'Povolené hodnoty'!$B$4,F523="5b"),G523-H523+J523-K523,"")</f>
        <v/>
      </c>
      <c r="W523" s="44" t="str">
        <f>IF(AND(E523&lt;&gt;'Povolené hodnoty'!$B$4,F523=6),G523+J523,"")</f>
        <v/>
      </c>
      <c r="X523" s="45" t="str">
        <f>IF(AND(E523&lt;&gt;'Povolené hodnoty'!$B$4,F523=7),G523+J523,"")</f>
        <v/>
      </c>
      <c r="Y523" s="43" t="str">
        <f>IF(AND(E523&lt;&gt;'Povolené hodnoty'!$B$4,F523=10),H523+K523,"")</f>
        <v/>
      </c>
      <c r="Z523" s="44" t="str">
        <f>IF(AND(E523&lt;&gt;'Povolené hodnoty'!$B$4,F523=11),H523+K523,"")</f>
        <v/>
      </c>
      <c r="AA523" s="44" t="str">
        <f>IF(AND(E523&lt;&gt;'Povolené hodnoty'!$B$4,F523=12),H523+K523,"")</f>
        <v/>
      </c>
      <c r="AB523" s="45" t="str">
        <f>IF(AND(E523&lt;&gt;'Povolené hodnoty'!$B$4,F523=13),H523+K523,"")</f>
        <v/>
      </c>
      <c r="AD523" s="19" t="b">
        <f t="shared" si="54"/>
        <v>0</v>
      </c>
      <c r="AE523" s="19" t="b">
        <f t="shared" si="55"/>
        <v>0</v>
      </c>
      <c r="AF523" s="19" t="b">
        <f>AND(E523&lt;&gt;'Povolené hodnoty'!$B$6,OR(SUM(G523,J523)&lt;&gt;SUM(N523:O523,R523:X523),SUM(H523,K523)&lt;&gt;SUM(P523:Q523,Y523:AB523),COUNT(G523:H523,J523:K523)&lt;&gt;COUNT(N523:AB523)))</f>
        <v>0</v>
      </c>
      <c r="AG523" s="19" t="b">
        <f>AND(E523='Povolené hodnoty'!$B$6,$AG$5)</f>
        <v>0</v>
      </c>
    </row>
    <row r="524" spans="1:33" x14ac:dyDescent="0.2">
      <c r="A524" s="81">
        <f t="shared" si="56"/>
        <v>519</v>
      </c>
      <c r="B524" s="85"/>
      <c r="C524" s="86"/>
      <c r="D524" s="75"/>
      <c r="E524" s="76"/>
      <c r="F524" s="77"/>
      <c r="G524" s="78"/>
      <c r="H524" s="79"/>
      <c r="I524" s="45">
        <f t="shared" si="51"/>
        <v>3625</v>
      </c>
      <c r="J524" s="158"/>
      <c r="K524" s="159"/>
      <c r="L524" s="160">
        <f t="shared" si="52"/>
        <v>10884</v>
      </c>
      <c r="M524" s="46">
        <f t="shared" si="53"/>
        <v>519</v>
      </c>
      <c r="N524" s="43" t="str">
        <f>IF(AND(E524='Povolené hodnoty'!$B$4,F524=2),G524+J524,"")</f>
        <v/>
      </c>
      <c r="O524" s="45" t="str">
        <f>IF(AND(E524='Povolené hodnoty'!$B$4,F524=1),G524+J524,"")</f>
        <v/>
      </c>
      <c r="P524" s="43" t="str">
        <f>IF(AND(E524='Povolené hodnoty'!$B$4,F524=10),H524+K524,"")</f>
        <v/>
      </c>
      <c r="Q524" s="45" t="str">
        <f>IF(AND(E524='Povolené hodnoty'!$B$4,F524=9),H524+K524,"")</f>
        <v/>
      </c>
      <c r="R524" s="43" t="str">
        <f>IF(AND(E524&lt;&gt;'Povolené hodnoty'!$B$4,F524=2),G524+J524,"")</f>
        <v/>
      </c>
      <c r="S524" s="44" t="str">
        <f>IF(AND(E524&lt;&gt;'Povolené hodnoty'!$B$4,F524=3),G524+J524,"")</f>
        <v/>
      </c>
      <c r="T524" s="44" t="str">
        <f>IF(AND(E524&lt;&gt;'Povolené hodnoty'!$B$4,F524=4),G524+J524,"")</f>
        <v/>
      </c>
      <c r="U524" s="44" t="str">
        <f>IF(AND(E524&lt;&gt;'Povolené hodnoty'!$B$4,F524="5a"),G524-H524+J524-K524,"")</f>
        <v/>
      </c>
      <c r="V524" s="44" t="str">
        <f>IF(AND(E524&lt;&gt;'Povolené hodnoty'!$B$4,F524="5b"),G524-H524+J524-K524,"")</f>
        <v/>
      </c>
      <c r="W524" s="44" t="str">
        <f>IF(AND(E524&lt;&gt;'Povolené hodnoty'!$B$4,F524=6),G524+J524,"")</f>
        <v/>
      </c>
      <c r="X524" s="45" t="str">
        <f>IF(AND(E524&lt;&gt;'Povolené hodnoty'!$B$4,F524=7),G524+J524,"")</f>
        <v/>
      </c>
      <c r="Y524" s="43" t="str">
        <f>IF(AND(E524&lt;&gt;'Povolené hodnoty'!$B$4,F524=10),H524+K524,"")</f>
        <v/>
      </c>
      <c r="Z524" s="44" t="str">
        <f>IF(AND(E524&lt;&gt;'Povolené hodnoty'!$B$4,F524=11),H524+K524,"")</f>
        <v/>
      </c>
      <c r="AA524" s="44" t="str">
        <f>IF(AND(E524&lt;&gt;'Povolené hodnoty'!$B$4,F524=12),H524+K524,"")</f>
        <v/>
      </c>
      <c r="AB524" s="45" t="str">
        <f>IF(AND(E524&lt;&gt;'Povolené hodnoty'!$B$4,F524=13),H524+K524,"")</f>
        <v/>
      </c>
      <c r="AD524" s="19" t="b">
        <f t="shared" si="54"/>
        <v>0</v>
      </c>
      <c r="AE524" s="19" t="b">
        <f t="shared" si="55"/>
        <v>0</v>
      </c>
      <c r="AF524" s="19" t="b">
        <f>AND(E524&lt;&gt;'Povolené hodnoty'!$B$6,OR(SUM(G524,J524)&lt;&gt;SUM(N524:O524,R524:X524),SUM(H524,K524)&lt;&gt;SUM(P524:Q524,Y524:AB524),COUNT(G524:H524,J524:K524)&lt;&gt;COUNT(N524:AB524)))</f>
        <v>0</v>
      </c>
      <c r="AG524" s="19" t="b">
        <f>AND(E524='Povolené hodnoty'!$B$6,$AG$5)</f>
        <v>0</v>
      </c>
    </row>
    <row r="525" spans="1:33" x14ac:dyDescent="0.2">
      <c r="A525" s="81">
        <f t="shared" si="56"/>
        <v>520</v>
      </c>
      <c r="B525" s="85"/>
      <c r="C525" s="86"/>
      <c r="D525" s="75"/>
      <c r="E525" s="76"/>
      <c r="F525" s="77"/>
      <c r="G525" s="78"/>
      <c r="H525" s="79"/>
      <c r="I525" s="45">
        <f t="shared" si="51"/>
        <v>3625</v>
      </c>
      <c r="J525" s="158"/>
      <c r="K525" s="159"/>
      <c r="L525" s="160">
        <f t="shared" si="52"/>
        <v>10884</v>
      </c>
      <c r="M525" s="46">
        <f t="shared" si="53"/>
        <v>520</v>
      </c>
      <c r="N525" s="43" t="str">
        <f>IF(AND(E525='Povolené hodnoty'!$B$4,F525=2),G525+J525,"")</f>
        <v/>
      </c>
      <c r="O525" s="45" t="str">
        <f>IF(AND(E525='Povolené hodnoty'!$B$4,F525=1),G525+J525,"")</f>
        <v/>
      </c>
      <c r="P525" s="43" t="str">
        <f>IF(AND(E525='Povolené hodnoty'!$B$4,F525=10),H525+K525,"")</f>
        <v/>
      </c>
      <c r="Q525" s="45" t="str">
        <f>IF(AND(E525='Povolené hodnoty'!$B$4,F525=9),H525+K525,"")</f>
        <v/>
      </c>
      <c r="R525" s="43" t="str">
        <f>IF(AND(E525&lt;&gt;'Povolené hodnoty'!$B$4,F525=2),G525+J525,"")</f>
        <v/>
      </c>
      <c r="S525" s="44" t="str">
        <f>IF(AND(E525&lt;&gt;'Povolené hodnoty'!$B$4,F525=3),G525+J525,"")</f>
        <v/>
      </c>
      <c r="T525" s="44" t="str">
        <f>IF(AND(E525&lt;&gt;'Povolené hodnoty'!$B$4,F525=4),G525+J525,"")</f>
        <v/>
      </c>
      <c r="U525" s="44" t="str">
        <f>IF(AND(E525&lt;&gt;'Povolené hodnoty'!$B$4,F525="5a"),G525-H525+J525-K525,"")</f>
        <v/>
      </c>
      <c r="V525" s="44" t="str">
        <f>IF(AND(E525&lt;&gt;'Povolené hodnoty'!$B$4,F525="5b"),G525-H525+J525-K525,"")</f>
        <v/>
      </c>
      <c r="W525" s="44" t="str">
        <f>IF(AND(E525&lt;&gt;'Povolené hodnoty'!$B$4,F525=6),G525+J525,"")</f>
        <v/>
      </c>
      <c r="X525" s="45" t="str">
        <f>IF(AND(E525&lt;&gt;'Povolené hodnoty'!$B$4,F525=7),G525+J525,"")</f>
        <v/>
      </c>
      <c r="Y525" s="43" t="str">
        <f>IF(AND(E525&lt;&gt;'Povolené hodnoty'!$B$4,F525=10),H525+K525,"")</f>
        <v/>
      </c>
      <c r="Z525" s="44" t="str">
        <f>IF(AND(E525&lt;&gt;'Povolené hodnoty'!$B$4,F525=11),H525+K525,"")</f>
        <v/>
      </c>
      <c r="AA525" s="44" t="str">
        <f>IF(AND(E525&lt;&gt;'Povolené hodnoty'!$B$4,F525=12),H525+K525,"")</f>
        <v/>
      </c>
      <c r="AB525" s="45" t="str">
        <f>IF(AND(E525&lt;&gt;'Povolené hodnoty'!$B$4,F525=13),H525+K525,"")</f>
        <v/>
      </c>
      <c r="AD525" s="19" t="b">
        <f t="shared" si="54"/>
        <v>0</v>
      </c>
      <c r="AE525" s="19" t="b">
        <f t="shared" si="55"/>
        <v>0</v>
      </c>
      <c r="AF525" s="19" t="b">
        <f>AND(E525&lt;&gt;'Povolené hodnoty'!$B$6,OR(SUM(G525,J525)&lt;&gt;SUM(N525:O525,R525:X525),SUM(H525,K525)&lt;&gt;SUM(P525:Q525,Y525:AB525),COUNT(G525:H525,J525:K525)&lt;&gt;COUNT(N525:AB525)))</f>
        <v>0</v>
      </c>
      <c r="AG525" s="19" t="b">
        <f>AND(E525='Povolené hodnoty'!$B$6,$AG$5)</f>
        <v>0</v>
      </c>
    </row>
    <row r="526" spans="1:33" x14ac:dyDescent="0.2">
      <c r="A526" s="81">
        <f t="shared" si="56"/>
        <v>521</v>
      </c>
      <c r="B526" s="85"/>
      <c r="C526" s="86"/>
      <c r="D526" s="75"/>
      <c r="E526" s="76"/>
      <c r="F526" s="77"/>
      <c r="G526" s="78"/>
      <c r="H526" s="79"/>
      <c r="I526" s="45">
        <f t="shared" si="51"/>
        <v>3625</v>
      </c>
      <c r="J526" s="158"/>
      <c r="K526" s="159"/>
      <c r="L526" s="160">
        <f t="shared" si="52"/>
        <v>10884</v>
      </c>
      <c r="M526" s="46">
        <f t="shared" si="53"/>
        <v>521</v>
      </c>
      <c r="N526" s="43" t="str">
        <f>IF(AND(E526='Povolené hodnoty'!$B$4,F526=2),G526+J526,"")</f>
        <v/>
      </c>
      <c r="O526" s="45" t="str">
        <f>IF(AND(E526='Povolené hodnoty'!$B$4,F526=1),G526+J526,"")</f>
        <v/>
      </c>
      <c r="P526" s="43" t="str">
        <f>IF(AND(E526='Povolené hodnoty'!$B$4,F526=10),H526+K526,"")</f>
        <v/>
      </c>
      <c r="Q526" s="45" t="str">
        <f>IF(AND(E526='Povolené hodnoty'!$B$4,F526=9),H526+K526,"")</f>
        <v/>
      </c>
      <c r="R526" s="43" t="str">
        <f>IF(AND(E526&lt;&gt;'Povolené hodnoty'!$B$4,F526=2),G526+J526,"")</f>
        <v/>
      </c>
      <c r="S526" s="44" t="str">
        <f>IF(AND(E526&lt;&gt;'Povolené hodnoty'!$B$4,F526=3),G526+J526,"")</f>
        <v/>
      </c>
      <c r="T526" s="44" t="str">
        <f>IF(AND(E526&lt;&gt;'Povolené hodnoty'!$B$4,F526=4),G526+J526,"")</f>
        <v/>
      </c>
      <c r="U526" s="44" t="str">
        <f>IF(AND(E526&lt;&gt;'Povolené hodnoty'!$B$4,F526="5a"),G526-H526+J526-K526,"")</f>
        <v/>
      </c>
      <c r="V526" s="44" t="str">
        <f>IF(AND(E526&lt;&gt;'Povolené hodnoty'!$B$4,F526="5b"),G526-H526+J526-K526,"")</f>
        <v/>
      </c>
      <c r="W526" s="44" t="str">
        <f>IF(AND(E526&lt;&gt;'Povolené hodnoty'!$B$4,F526=6),G526+J526,"")</f>
        <v/>
      </c>
      <c r="X526" s="45" t="str">
        <f>IF(AND(E526&lt;&gt;'Povolené hodnoty'!$B$4,F526=7),G526+J526,"")</f>
        <v/>
      </c>
      <c r="Y526" s="43" t="str">
        <f>IF(AND(E526&lt;&gt;'Povolené hodnoty'!$B$4,F526=10),H526+K526,"")</f>
        <v/>
      </c>
      <c r="Z526" s="44" t="str">
        <f>IF(AND(E526&lt;&gt;'Povolené hodnoty'!$B$4,F526=11),H526+K526,"")</f>
        <v/>
      </c>
      <c r="AA526" s="44" t="str">
        <f>IF(AND(E526&lt;&gt;'Povolené hodnoty'!$B$4,F526=12),H526+K526,"")</f>
        <v/>
      </c>
      <c r="AB526" s="45" t="str">
        <f>IF(AND(E526&lt;&gt;'Povolené hodnoty'!$B$4,F526=13),H526+K526,"")</f>
        <v/>
      </c>
      <c r="AD526" s="19" t="b">
        <f t="shared" si="54"/>
        <v>0</v>
      </c>
      <c r="AE526" s="19" t="b">
        <f t="shared" si="55"/>
        <v>0</v>
      </c>
      <c r="AF526" s="19" t="b">
        <f>AND(E526&lt;&gt;'Povolené hodnoty'!$B$6,OR(SUM(G526,J526)&lt;&gt;SUM(N526:O526,R526:X526),SUM(H526,K526)&lt;&gt;SUM(P526:Q526,Y526:AB526),COUNT(G526:H526,J526:K526)&lt;&gt;COUNT(N526:AB526)))</f>
        <v>0</v>
      </c>
      <c r="AG526" s="19" t="b">
        <f>AND(E526='Povolené hodnoty'!$B$6,$AG$5)</f>
        <v>0</v>
      </c>
    </row>
    <row r="527" spans="1:33" x14ac:dyDescent="0.2">
      <c r="A527" s="81">
        <f t="shared" si="56"/>
        <v>522</v>
      </c>
      <c r="B527" s="85"/>
      <c r="C527" s="86"/>
      <c r="D527" s="75"/>
      <c r="E527" s="76"/>
      <c r="F527" s="77"/>
      <c r="G527" s="78"/>
      <c r="H527" s="79"/>
      <c r="I527" s="45">
        <f t="shared" si="51"/>
        <v>3625</v>
      </c>
      <c r="J527" s="158"/>
      <c r="K527" s="159"/>
      <c r="L527" s="160">
        <f t="shared" si="52"/>
        <v>10884</v>
      </c>
      <c r="M527" s="46">
        <f t="shared" si="53"/>
        <v>522</v>
      </c>
      <c r="N527" s="43" t="str">
        <f>IF(AND(E527='Povolené hodnoty'!$B$4,F527=2),G527+J527,"")</f>
        <v/>
      </c>
      <c r="O527" s="45" t="str">
        <f>IF(AND(E527='Povolené hodnoty'!$B$4,F527=1),G527+J527,"")</f>
        <v/>
      </c>
      <c r="P527" s="43" t="str">
        <f>IF(AND(E527='Povolené hodnoty'!$B$4,F527=10),H527+K527,"")</f>
        <v/>
      </c>
      <c r="Q527" s="45" t="str">
        <f>IF(AND(E527='Povolené hodnoty'!$B$4,F527=9),H527+K527,"")</f>
        <v/>
      </c>
      <c r="R527" s="43" t="str">
        <f>IF(AND(E527&lt;&gt;'Povolené hodnoty'!$B$4,F527=2),G527+J527,"")</f>
        <v/>
      </c>
      <c r="S527" s="44" t="str">
        <f>IF(AND(E527&lt;&gt;'Povolené hodnoty'!$B$4,F527=3),G527+J527,"")</f>
        <v/>
      </c>
      <c r="T527" s="44" t="str">
        <f>IF(AND(E527&lt;&gt;'Povolené hodnoty'!$B$4,F527=4),G527+J527,"")</f>
        <v/>
      </c>
      <c r="U527" s="44" t="str">
        <f>IF(AND(E527&lt;&gt;'Povolené hodnoty'!$B$4,F527="5a"),G527-H527+J527-K527,"")</f>
        <v/>
      </c>
      <c r="V527" s="44" t="str">
        <f>IF(AND(E527&lt;&gt;'Povolené hodnoty'!$B$4,F527="5b"),G527-H527+J527-K527,"")</f>
        <v/>
      </c>
      <c r="W527" s="44" t="str">
        <f>IF(AND(E527&lt;&gt;'Povolené hodnoty'!$B$4,F527=6),G527+J527,"")</f>
        <v/>
      </c>
      <c r="X527" s="45" t="str">
        <f>IF(AND(E527&lt;&gt;'Povolené hodnoty'!$B$4,F527=7),G527+J527,"")</f>
        <v/>
      </c>
      <c r="Y527" s="43" t="str">
        <f>IF(AND(E527&lt;&gt;'Povolené hodnoty'!$B$4,F527=10),H527+K527,"")</f>
        <v/>
      </c>
      <c r="Z527" s="44" t="str">
        <f>IF(AND(E527&lt;&gt;'Povolené hodnoty'!$B$4,F527=11),H527+K527,"")</f>
        <v/>
      </c>
      <c r="AA527" s="44" t="str">
        <f>IF(AND(E527&lt;&gt;'Povolené hodnoty'!$B$4,F527=12),H527+K527,"")</f>
        <v/>
      </c>
      <c r="AB527" s="45" t="str">
        <f>IF(AND(E527&lt;&gt;'Povolené hodnoty'!$B$4,F527=13),H527+K527,"")</f>
        <v/>
      </c>
      <c r="AD527" s="19" t="b">
        <f t="shared" si="54"/>
        <v>0</v>
      </c>
      <c r="AE527" s="19" t="b">
        <f t="shared" si="55"/>
        <v>0</v>
      </c>
      <c r="AF527" s="19" t="b">
        <f>AND(E527&lt;&gt;'Povolené hodnoty'!$B$6,OR(SUM(G527,J527)&lt;&gt;SUM(N527:O527,R527:X527),SUM(H527,K527)&lt;&gt;SUM(P527:Q527,Y527:AB527),COUNT(G527:H527,J527:K527)&lt;&gt;COUNT(N527:AB527)))</f>
        <v>0</v>
      </c>
      <c r="AG527" s="19" t="b">
        <f>AND(E527='Povolené hodnoty'!$B$6,$AG$5)</f>
        <v>0</v>
      </c>
    </row>
    <row r="528" spans="1:33" x14ac:dyDescent="0.2">
      <c r="A528" s="81">
        <f t="shared" si="56"/>
        <v>523</v>
      </c>
      <c r="B528" s="85"/>
      <c r="C528" s="86"/>
      <c r="D528" s="75"/>
      <c r="E528" s="76"/>
      <c r="F528" s="77"/>
      <c r="G528" s="78"/>
      <c r="H528" s="79"/>
      <c r="I528" s="45">
        <f t="shared" si="51"/>
        <v>3625</v>
      </c>
      <c r="J528" s="158"/>
      <c r="K528" s="159"/>
      <c r="L528" s="160">
        <f t="shared" si="52"/>
        <v>10884</v>
      </c>
      <c r="M528" s="46">
        <f t="shared" si="53"/>
        <v>523</v>
      </c>
      <c r="N528" s="43" t="str">
        <f>IF(AND(E528='Povolené hodnoty'!$B$4,F528=2),G528+J528,"")</f>
        <v/>
      </c>
      <c r="O528" s="45" t="str">
        <f>IF(AND(E528='Povolené hodnoty'!$B$4,F528=1),G528+J528,"")</f>
        <v/>
      </c>
      <c r="P528" s="43" t="str">
        <f>IF(AND(E528='Povolené hodnoty'!$B$4,F528=10),H528+K528,"")</f>
        <v/>
      </c>
      <c r="Q528" s="45" t="str">
        <f>IF(AND(E528='Povolené hodnoty'!$B$4,F528=9),H528+K528,"")</f>
        <v/>
      </c>
      <c r="R528" s="43" t="str">
        <f>IF(AND(E528&lt;&gt;'Povolené hodnoty'!$B$4,F528=2),G528+J528,"")</f>
        <v/>
      </c>
      <c r="S528" s="44" t="str">
        <f>IF(AND(E528&lt;&gt;'Povolené hodnoty'!$B$4,F528=3),G528+J528,"")</f>
        <v/>
      </c>
      <c r="T528" s="44" t="str">
        <f>IF(AND(E528&lt;&gt;'Povolené hodnoty'!$B$4,F528=4),G528+J528,"")</f>
        <v/>
      </c>
      <c r="U528" s="44" t="str">
        <f>IF(AND(E528&lt;&gt;'Povolené hodnoty'!$B$4,F528="5a"),G528-H528+J528-K528,"")</f>
        <v/>
      </c>
      <c r="V528" s="44" t="str">
        <f>IF(AND(E528&lt;&gt;'Povolené hodnoty'!$B$4,F528="5b"),G528-H528+J528-K528,"")</f>
        <v/>
      </c>
      <c r="W528" s="44" t="str">
        <f>IF(AND(E528&lt;&gt;'Povolené hodnoty'!$B$4,F528=6),G528+J528,"")</f>
        <v/>
      </c>
      <c r="X528" s="45" t="str">
        <f>IF(AND(E528&lt;&gt;'Povolené hodnoty'!$B$4,F528=7),G528+J528,"")</f>
        <v/>
      </c>
      <c r="Y528" s="43" t="str">
        <f>IF(AND(E528&lt;&gt;'Povolené hodnoty'!$B$4,F528=10),H528+K528,"")</f>
        <v/>
      </c>
      <c r="Z528" s="44" t="str">
        <f>IF(AND(E528&lt;&gt;'Povolené hodnoty'!$B$4,F528=11),H528+K528,"")</f>
        <v/>
      </c>
      <c r="AA528" s="44" t="str">
        <f>IF(AND(E528&lt;&gt;'Povolené hodnoty'!$B$4,F528=12),H528+K528,"")</f>
        <v/>
      </c>
      <c r="AB528" s="45" t="str">
        <f>IF(AND(E528&lt;&gt;'Povolené hodnoty'!$B$4,F528=13),H528+K528,"")</f>
        <v/>
      </c>
      <c r="AD528" s="19" t="b">
        <f t="shared" si="54"/>
        <v>0</v>
      </c>
      <c r="AE528" s="19" t="b">
        <f t="shared" si="55"/>
        <v>0</v>
      </c>
      <c r="AF528" s="19" t="b">
        <f>AND(E528&lt;&gt;'Povolené hodnoty'!$B$6,OR(SUM(G528,J528)&lt;&gt;SUM(N528:O528,R528:X528),SUM(H528,K528)&lt;&gt;SUM(P528:Q528,Y528:AB528),COUNT(G528:H528,J528:K528)&lt;&gt;COUNT(N528:AB528)))</f>
        <v>0</v>
      </c>
      <c r="AG528" s="19" t="b">
        <f>AND(E528='Povolené hodnoty'!$B$6,$AG$5)</f>
        <v>0</v>
      </c>
    </row>
    <row r="529" spans="1:33" x14ac:dyDescent="0.2">
      <c r="A529" s="81">
        <f t="shared" si="56"/>
        <v>524</v>
      </c>
      <c r="B529" s="85"/>
      <c r="C529" s="86"/>
      <c r="D529" s="75"/>
      <c r="E529" s="76"/>
      <c r="F529" s="77"/>
      <c r="G529" s="78"/>
      <c r="H529" s="79"/>
      <c r="I529" s="45">
        <f t="shared" si="51"/>
        <v>3625</v>
      </c>
      <c r="J529" s="158"/>
      <c r="K529" s="159"/>
      <c r="L529" s="160">
        <f t="shared" si="52"/>
        <v>10884</v>
      </c>
      <c r="M529" s="46">
        <f t="shared" si="53"/>
        <v>524</v>
      </c>
      <c r="N529" s="43" t="str">
        <f>IF(AND(E529='Povolené hodnoty'!$B$4,F529=2),G529+J529,"")</f>
        <v/>
      </c>
      <c r="O529" s="45" t="str">
        <f>IF(AND(E529='Povolené hodnoty'!$B$4,F529=1),G529+J529,"")</f>
        <v/>
      </c>
      <c r="P529" s="43" t="str">
        <f>IF(AND(E529='Povolené hodnoty'!$B$4,F529=10),H529+K529,"")</f>
        <v/>
      </c>
      <c r="Q529" s="45" t="str">
        <f>IF(AND(E529='Povolené hodnoty'!$B$4,F529=9),H529+K529,"")</f>
        <v/>
      </c>
      <c r="R529" s="43" t="str">
        <f>IF(AND(E529&lt;&gt;'Povolené hodnoty'!$B$4,F529=2),G529+J529,"")</f>
        <v/>
      </c>
      <c r="S529" s="44" t="str">
        <f>IF(AND(E529&lt;&gt;'Povolené hodnoty'!$B$4,F529=3),G529+J529,"")</f>
        <v/>
      </c>
      <c r="T529" s="44" t="str">
        <f>IF(AND(E529&lt;&gt;'Povolené hodnoty'!$B$4,F529=4),G529+J529,"")</f>
        <v/>
      </c>
      <c r="U529" s="44" t="str">
        <f>IF(AND(E529&lt;&gt;'Povolené hodnoty'!$B$4,F529="5a"),G529-H529+J529-K529,"")</f>
        <v/>
      </c>
      <c r="V529" s="44" t="str">
        <f>IF(AND(E529&lt;&gt;'Povolené hodnoty'!$B$4,F529="5b"),G529-H529+J529-K529,"")</f>
        <v/>
      </c>
      <c r="W529" s="44" t="str">
        <f>IF(AND(E529&lt;&gt;'Povolené hodnoty'!$B$4,F529=6),G529+J529,"")</f>
        <v/>
      </c>
      <c r="X529" s="45" t="str">
        <f>IF(AND(E529&lt;&gt;'Povolené hodnoty'!$B$4,F529=7),G529+J529,"")</f>
        <v/>
      </c>
      <c r="Y529" s="43" t="str">
        <f>IF(AND(E529&lt;&gt;'Povolené hodnoty'!$B$4,F529=10),H529+K529,"")</f>
        <v/>
      </c>
      <c r="Z529" s="44" t="str">
        <f>IF(AND(E529&lt;&gt;'Povolené hodnoty'!$B$4,F529=11),H529+K529,"")</f>
        <v/>
      </c>
      <c r="AA529" s="44" t="str">
        <f>IF(AND(E529&lt;&gt;'Povolené hodnoty'!$B$4,F529=12),H529+K529,"")</f>
        <v/>
      </c>
      <c r="AB529" s="45" t="str">
        <f>IF(AND(E529&lt;&gt;'Povolené hodnoty'!$B$4,F529=13),H529+K529,"")</f>
        <v/>
      </c>
      <c r="AD529" s="19" t="b">
        <f t="shared" si="54"/>
        <v>0</v>
      </c>
      <c r="AE529" s="19" t="b">
        <f t="shared" si="55"/>
        <v>0</v>
      </c>
      <c r="AF529" s="19" t="b">
        <f>AND(E529&lt;&gt;'Povolené hodnoty'!$B$6,OR(SUM(G529,J529)&lt;&gt;SUM(N529:O529,R529:X529),SUM(H529,K529)&lt;&gt;SUM(P529:Q529,Y529:AB529),COUNT(G529:H529,J529:K529)&lt;&gt;COUNT(N529:AB529)))</f>
        <v>0</v>
      </c>
      <c r="AG529" s="19" t="b">
        <f>AND(E529='Povolené hodnoty'!$B$6,$AG$5)</f>
        <v>0</v>
      </c>
    </row>
    <row r="530" spans="1:33" x14ac:dyDescent="0.2">
      <c r="A530" s="81">
        <f t="shared" si="56"/>
        <v>525</v>
      </c>
      <c r="B530" s="85"/>
      <c r="C530" s="86"/>
      <c r="D530" s="75"/>
      <c r="E530" s="76"/>
      <c r="F530" s="77"/>
      <c r="G530" s="78"/>
      <c r="H530" s="79"/>
      <c r="I530" s="45">
        <f t="shared" si="51"/>
        <v>3625</v>
      </c>
      <c r="J530" s="158"/>
      <c r="K530" s="159"/>
      <c r="L530" s="160">
        <f t="shared" si="52"/>
        <v>10884</v>
      </c>
      <c r="M530" s="46">
        <f t="shared" si="53"/>
        <v>525</v>
      </c>
      <c r="N530" s="43" t="str">
        <f>IF(AND(E530='Povolené hodnoty'!$B$4,F530=2),G530+J530,"")</f>
        <v/>
      </c>
      <c r="O530" s="45" t="str">
        <f>IF(AND(E530='Povolené hodnoty'!$B$4,F530=1),G530+J530,"")</f>
        <v/>
      </c>
      <c r="P530" s="43" t="str">
        <f>IF(AND(E530='Povolené hodnoty'!$B$4,F530=10),H530+K530,"")</f>
        <v/>
      </c>
      <c r="Q530" s="45" t="str">
        <f>IF(AND(E530='Povolené hodnoty'!$B$4,F530=9),H530+K530,"")</f>
        <v/>
      </c>
      <c r="R530" s="43" t="str">
        <f>IF(AND(E530&lt;&gt;'Povolené hodnoty'!$B$4,F530=2),G530+J530,"")</f>
        <v/>
      </c>
      <c r="S530" s="44" t="str">
        <f>IF(AND(E530&lt;&gt;'Povolené hodnoty'!$B$4,F530=3),G530+J530,"")</f>
        <v/>
      </c>
      <c r="T530" s="44" t="str">
        <f>IF(AND(E530&lt;&gt;'Povolené hodnoty'!$B$4,F530=4),G530+J530,"")</f>
        <v/>
      </c>
      <c r="U530" s="44" t="str">
        <f>IF(AND(E530&lt;&gt;'Povolené hodnoty'!$B$4,F530="5a"),G530-H530+J530-K530,"")</f>
        <v/>
      </c>
      <c r="V530" s="44" t="str">
        <f>IF(AND(E530&lt;&gt;'Povolené hodnoty'!$B$4,F530="5b"),G530-H530+J530-K530,"")</f>
        <v/>
      </c>
      <c r="W530" s="44" t="str">
        <f>IF(AND(E530&lt;&gt;'Povolené hodnoty'!$B$4,F530=6),G530+J530,"")</f>
        <v/>
      </c>
      <c r="X530" s="45" t="str">
        <f>IF(AND(E530&lt;&gt;'Povolené hodnoty'!$B$4,F530=7),G530+J530,"")</f>
        <v/>
      </c>
      <c r="Y530" s="43" t="str">
        <f>IF(AND(E530&lt;&gt;'Povolené hodnoty'!$B$4,F530=10),H530+K530,"")</f>
        <v/>
      </c>
      <c r="Z530" s="44" t="str">
        <f>IF(AND(E530&lt;&gt;'Povolené hodnoty'!$B$4,F530=11),H530+K530,"")</f>
        <v/>
      </c>
      <c r="AA530" s="44" t="str">
        <f>IF(AND(E530&lt;&gt;'Povolené hodnoty'!$B$4,F530=12),H530+K530,"")</f>
        <v/>
      </c>
      <c r="AB530" s="45" t="str">
        <f>IF(AND(E530&lt;&gt;'Povolené hodnoty'!$B$4,F530=13),H530+K530,"")</f>
        <v/>
      </c>
      <c r="AD530" s="19" t="b">
        <f t="shared" si="54"/>
        <v>0</v>
      </c>
      <c r="AE530" s="19" t="b">
        <f t="shared" si="55"/>
        <v>0</v>
      </c>
      <c r="AF530" s="19" t="b">
        <f>AND(E530&lt;&gt;'Povolené hodnoty'!$B$6,OR(SUM(G530,J530)&lt;&gt;SUM(N530:O530,R530:X530),SUM(H530,K530)&lt;&gt;SUM(P530:Q530,Y530:AB530),COUNT(G530:H530,J530:K530)&lt;&gt;COUNT(N530:AB530)))</f>
        <v>0</v>
      </c>
      <c r="AG530" s="19" t="b">
        <f>AND(E530='Povolené hodnoty'!$B$6,$AG$5)</f>
        <v>0</v>
      </c>
    </row>
    <row r="531" spans="1:33" x14ac:dyDescent="0.2">
      <c r="A531" s="81">
        <f t="shared" si="56"/>
        <v>526</v>
      </c>
      <c r="B531" s="85"/>
      <c r="C531" s="86"/>
      <c r="D531" s="75"/>
      <c r="E531" s="76"/>
      <c r="F531" s="77"/>
      <c r="G531" s="78"/>
      <c r="H531" s="79"/>
      <c r="I531" s="45">
        <f t="shared" si="51"/>
        <v>3625</v>
      </c>
      <c r="J531" s="158"/>
      <c r="K531" s="159"/>
      <c r="L531" s="160">
        <f t="shared" si="52"/>
        <v>10884</v>
      </c>
      <c r="M531" s="46">
        <f t="shared" si="53"/>
        <v>526</v>
      </c>
      <c r="N531" s="43" t="str">
        <f>IF(AND(E531='Povolené hodnoty'!$B$4,F531=2),G531+J531,"")</f>
        <v/>
      </c>
      <c r="O531" s="45" t="str">
        <f>IF(AND(E531='Povolené hodnoty'!$B$4,F531=1),G531+J531,"")</f>
        <v/>
      </c>
      <c r="P531" s="43" t="str">
        <f>IF(AND(E531='Povolené hodnoty'!$B$4,F531=10),H531+K531,"")</f>
        <v/>
      </c>
      <c r="Q531" s="45" t="str">
        <f>IF(AND(E531='Povolené hodnoty'!$B$4,F531=9),H531+K531,"")</f>
        <v/>
      </c>
      <c r="R531" s="43" t="str">
        <f>IF(AND(E531&lt;&gt;'Povolené hodnoty'!$B$4,F531=2),G531+J531,"")</f>
        <v/>
      </c>
      <c r="S531" s="44" t="str">
        <f>IF(AND(E531&lt;&gt;'Povolené hodnoty'!$B$4,F531=3),G531+J531,"")</f>
        <v/>
      </c>
      <c r="T531" s="44" t="str">
        <f>IF(AND(E531&lt;&gt;'Povolené hodnoty'!$B$4,F531=4),G531+J531,"")</f>
        <v/>
      </c>
      <c r="U531" s="44" t="str">
        <f>IF(AND(E531&lt;&gt;'Povolené hodnoty'!$B$4,F531="5a"),G531-H531+J531-K531,"")</f>
        <v/>
      </c>
      <c r="V531" s="44" t="str">
        <f>IF(AND(E531&lt;&gt;'Povolené hodnoty'!$B$4,F531="5b"),G531-H531+J531-K531,"")</f>
        <v/>
      </c>
      <c r="W531" s="44" t="str">
        <f>IF(AND(E531&lt;&gt;'Povolené hodnoty'!$B$4,F531=6),G531+J531,"")</f>
        <v/>
      </c>
      <c r="X531" s="45" t="str">
        <f>IF(AND(E531&lt;&gt;'Povolené hodnoty'!$B$4,F531=7),G531+J531,"")</f>
        <v/>
      </c>
      <c r="Y531" s="43" t="str">
        <f>IF(AND(E531&lt;&gt;'Povolené hodnoty'!$B$4,F531=10),H531+K531,"")</f>
        <v/>
      </c>
      <c r="Z531" s="44" t="str">
        <f>IF(AND(E531&lt;&gt;'Povolené hodnoty'!$B$4,F531=11),H531+K531,"")</f>
        <v/>
      </c>
      <c r="AA531" s="44" t="str">
        <f>IF(AND(E531&lt;&gt;'Povolené hodnoty'!$B$4,F531=12),H531+K531,"")</f>
        <v/>
      </c>
      <c r="AB531" s="45" t="str">
        <f>IF(AND(E531&lt;&gt;'Povolené hodnoty'!$B$4,F531=13),H531+K531,"")</f>
        <v/>
      </c>
      <c r="AD531" s="19" t="b">
        <f t="shared" si="54"/>
        <v>0</v>
      </c>
      <c r="AE531" s="19" t="b">
        <f t="shared" si="55"/>
        <v>0</v>
      </c>
      <c r="AF531" s="19" t="b">
        <f>AND(E531&lt;&gt;'Povolené hodnoty'!$B$6,OR(SUM(G531,J531)&lt;&gt;SUM(N531:O531,R531:X531),SUM(H531,K531)&lt;&gt;SUM(P531:Q531,Y531:AB531),COUNT(G531:H531,J531:K531)&lt;&gt;COUNT(N531:AB531)))</f>
        <v>0</v>
      </c>
      <c r="AG531" s="19" t="b">
        <f>AND(E531='Povolené hodnoty'!$B$6,$AG$5)</f>
        <v>0</v>
      </c>
    </row>
    <row r="532" spans="1:33" x14ac:dyDescent="0.2">
      <c r="A532" s="81">
        <f t="shared" si="56"/>
        <v>527</v>
      </c>
      <c r="B532" s="85"/>
      <c r="C532" s="86"/>
      <c r="D532" s="75"/>
      <c r="E532" s="76"/>
      <c r="F532" s="77"/>
      <c r="G532" s="78"/>
      <c r="H532" s="79"/>
      <c r="I532" s="45">
        <f t="shared" si="51"/>
        <v>3625</v>
      </c>
      <c r="J532" s="158"/>
      <c r="K532" s="159"/>
      <c r="L532" s="160">
        <f t="shared" si="52"/>
        <v>10884</v>
      </c>
      <c r="M532" s="46">
        <f t="shared" si="53"/>
        <v>527</v>
      </c>
      <c r="N532" s="43" t="str">
        <f>IF(AND(E532='Povolené hodnoty'!$B$4,F532=2),G532+J532,"")</f>
        <v/>
      </c>
      <c r="O532" s="45" t="str">
        <f>IF(AND(E532='Povolené hodnoty'!$B$4,F532=1),G532+J532,"")</f>
        <v/>
      </c>
      <c r="P532" s="43" t="str">
        <f>IF(AND(E532='Povolené hodnoty'!$B$4,F532=10),H532+K532,"")</f>
        <v/>
      </c>
      <c r="Q532" s="45" t="str">
        <f>IF(AND(E532='Povolené hodnoty'!$B$4,F532=9),H532+K532,"")</f>
        <v/>
      </c>
      <c r="R532" s="43" t="str">
        <f>IF(AND(E532&lt;&gt;'Povolené hodnoty'!$B$4,F532=2),G532+J532,"")</f>
        <v/>
      </c>
      <c r="S532" s="44" t="str">
        <f>IF(AND(E532&lt;&gt;'Povolené hodnoty'!$B$4,F532=3),G532+J532,"")</f>
        <v/>
      </c>
      <c r="T532" s="44" t="str">
        <f>IF(AND(E532&lt;&gt;'Povolené hodnoty'!$B$4,F532=4),G532+J532,"")</f>
        <v/>
      </c>
      <c r="U532" s="44" t="str">
        <f>IF(AND(E532&lt;&gt;'Povolené hodnoty'!$B$4,F532="5a"),G532-H532+J532-K532,"")</f>
        <v/>
      </c>
      <c r="V532" s="44" t="str">
        <f>IF(AND(E532&lt;&gt;'Povolené hodnoty'!$B$4,F532="5b"),G532-H532+J532-K532,"")</f>
        <v/>
      </c>
      <c r="W532" s="44" t="str">
        <f>IF(AND(E532&lt;&gt;'Povolené hodnoty'!$B$4,F532=6),G532+J532,"")</f>
        <v/>
      </c>
      <c r="X532" s="45" t="str">
        <f>IF(AND(E532&lt;&gt;'Povolené hodnoty'!$B$4,F532=7),G532+J532,"")</f>
        <v/>
      </c>
      <c r="Y532" s="43" t="str">
        <f>IF(AND(E532&lt;&gt;'Povolené hodnoty'!$B$4,F532=10),H532+K532,"")</f>
        <v/>
      </c>
      <c r="Z532" s="44" t="str">
        <f>IF(AND(E532&lt;&gt;'Povolené hodnoty'!$B$4,F532=11),H532+K532,"")</f>
        <v/>
      </c>
      <c r="AA532" s="44" t="str">
        <f>IF(AND(E532&lt;&gt;'Povolené hodnoty'!$B$4,F532=12),H532+K532,"")</f>
        <v/>
      </c>
      <c r="AB532" s="45" t="str">
        <f>IF(AND(E532&lt;&gt;'Povolené hodnoty'!$B$4,F532=13),H532+K532,"")</f>
        <v/>
      </c>
      <c r="AD532" s="19" t="b">
        <f t="shared" si="54"/>
        <v>0</v>
      </c>
      <c r="AE532" s="19" t="b">
        <f t="shared" si="55"/>
        <v>0</v>
      </c>
      <c r="AF532" s="19" t="b">
        <f>AND(E532&lt;&gt;'Povolené hodnoty'!$B$6,OR(SUM(G532,J532)&lt;&gt;SUM(N532:O532,R532:X532),SUM(H532,K532)&lt;&gt;SUM(P532:Q532,Y532:AB532),COUNT(G532:H532,J532:K532)&lt;&gt;COUNT(N532:AB532)))</f>
        <v>0</v>
      </c>
      <c r="AG532" s="19" t="b">
        <f>AND(E532='Povolené hodnoty'!$B$6,$AG$5)</f>
        <v>0</v>
      </c>
    </row>
    <row r="533" spans="1:33" x14ac:dyDescent="0.2">
      <c r="A533" s="81">
        <f t="shared" si="56"/>
        <v>528</v>
      </c>
      <c r="B533" s="85"/>
      <c r="C533" s="86"/>
      <c r="D533" s="75"/>
      <c r="E533" s="76"/>
      <c r="F533" s="77"/>
      <c r="G533" s="78"/>
      <c r="H533" s="79"/>
      <c r="I533" s="45">
        <f t="shared" si="51"/>
        <v>3625</v>
      </c>
      <c r="J533" s="158"/>
      <c r="K533" s="159"/>
      <c r="L533" s="160">
        <f t="shared" si="52"/>
        <v>10884</v>
      </c>
      <c r="M533" s="46">
        <f t="shared" si="53"/>
        <v>528</v>
      </c>
      <c r="N533" s="43" t="str">
        <f>IF(AND(E533='Povolené hodnoty'!$B$4,F533=2),G533+J533,"")</f>
        <v/>
      </c>
      <c r="O533" s="45" t="str">
        <f>IF(AND(E533='Povolené hodnoty'!$B$4,F533=1),G533+J533,"")</f>
        <v/>
      </c>
      <c r="P533" s="43" t="str">
        <f>IF(AND(E533='Povolené hodnoty'!$B$4,F533=10),H533+K533,"")</f>
        <v/>
      </c>
      <c r="Q533" s="45" t="str">
        <f>IF(AND(E533='Povolené hodnoty'!$B$4,F533=9),H533+K533,"")</f>
        <v/>
      </c>
      <c r="R533" s="43" t="str">
        <f>IF(AND(E533&lt;&gt;'Povolené hodnoty'!$B$4,F533=2),G533+J533,"")</f>
        <v/>
      </c>
      <c r="S533" s="44" t="str">
        <f>IF(AND(E533&lt;&gt;'Povolené hodnoty'!$B$4,F533=3),G533+J533,"")</f>
        <v/>
      </c>
      <c r="T533" s="44" t="str">
        <f>IF(AND(E533&lt;&gt;'Povolené hodnoty'!$B$4,F533=4),G533+J533,"")</f>
        <v/>
      </c>
      <c r="U533" s="44" t="str">
        <f>IF(AND(E533&lt;&gt;'Povolené hodnoty'!$B$4,F533="5a"),G533-H533+J533-K533,"")</f>
        <v/>
      </c>
      <c r="V533" s="44" t="str">
        <f>IF(AND(E533&lt;&gt;'Povolené hodnoty'!$B$4,F533="5b"),G533-H533+J533-K533,"")</f>
        <v/>
      </c>
      <c r="W533" s="44" t="str">
        <f>IF(AND(E533&lt;&gt;'Povolené hodnoty'!$B$4,F533=6),G533+J533,"")</f>
        <v/>
      </c>
      <c r="X533" s="45" t="str">
        <f>IF(AND(E533&lt;&gt;'Povolené hodnoty'!$B$4,F533=7),G533+J533,"")</f>
        <v/>
      </c>
      <c r="Y533" s="43" t="str">
        <f>IF(AND(E533&lt;&gt;'Povolené hodnoty'!$B$4,F533=10),H533+K533,"")</f>
        <v/>
      </c>
      <c r="Z533" s="44" t="str">
        <f>IF(AND(E533&lt;&gt;'Povolené hodnoty'!$B$4,F533=11),H533+K533,"")</f>
        <v/>
      </c>
      <c r="AA533" s="44" t="str">
        <f>IF(AND(E533&lt;&gt;'Povolené hodnoty'!$B$4,F533=12),H533+K533,"")</f>
        <v/>
      </c>
      <c r="AB533" s="45" t="str">
        <f>IF(AND(E533&lt;&gt;'Povolené hodnoty'!$B$4,F533=13),H533+K533,"")</f>
        <v/>
      </c>
      <c r="AD533" s="19" t="b">
        <f t="shared" si="54"/>
        <v>0</v>
      </c>
      <c r="AE533" s="19" t="b">
        <f t="shared" si="55"/>
        <v>0</v>
      </c>
      <c r="AF533" s="19" t="b">
        <f>AND(E533&lt;&gt;'Povolené hodnoty'!$B$6,OR(SUM(G533,J533)&lt;&gt;SUM(N533:O533,R533:X533),SUM(H533,K533)&lt;&gt;SUM(P533:Q533,Y533:AB533),COUNT(G533:H533,J533:K533)&lt;&gt;COUNT(N533:AB533)))</f>
        <v>0</v>
      </c>
      <c r="AG533" s="19" t="b">
        <f>AND(E533='Povolené hodnoty'!$B$6,$AG$5)</f>
        <v>0</v>
      </c>
    </row>
    <row r="534" spans="1:33" x14ac:dyDescent="0.2">
      <c r="A534" s="81">
        <f t="shared" si="56"/>
        <v>529</v>
      </c>
      <c r="B534" s="85"/>
      <c r="C534" s="86"/>
      <c r="D534" s="75"/>
      <c r="E534" s="76"/>
      <c r="F534" s="77"/>
      <c r="G534" s="78"/>
      <c r="H534" s="79"/>
      <c r="I534" s="45">
        <f t="shared" si="51"/>
        <v>3625</v>
      </c>
      <c r="J534" s="158"/>
      <c r="K534" s="159"/>
      <c r="L534" s="160">
        <f t="shared" si="52"/>
        <v>10884</v>
      </c>
      <c r="M534" s="46">
        <f t="shared" si="53"/>
        <v>529</v>
      </c>
      <c r="N534" s="43" t="str">
        <f>IF(AND(E534='Povolené hodnoty'!$B$4,F534=2),G534+J534,"")</f>
        <v/>
      </c>
      <c r="O534" s="45" t="str">
        <f>IF(AND(E534='Povolené hodnoty'!$B$4,F534=1),G534+J534,"")</f>
        <v/>
      </c>
      <c r="P534" s="43" t="str">
        <f>IF(AND(E534='Povolené hodnoty'!$B$4,F534=10),H534+K534,"")</f>
        <v/>
      </c>
      <c r="Q534" s="45" t="str">
        <f>IF(AND(E534='Povolené hodnoty'!$B$4,F534=9),H534+K534,"")</f>
        <v/>
      </c>
      <c r="R534" s="43" t="str">
        <f>IF(AND(E534&lt;&gt;'Povolené hodnoty'!$B$4,F534=2),G534+J534,"")</f>
        <v/>
      </c>
      <c r="S534" s="44" t="str">
        <f>IF(AND(E534&lt;&gt;'Povolené hodnoty'!$B$4,F534=3),G534+J534,"")</f>
        <v/>
      </c>
      <c r="T534" s="44" t="str">
        <f>IF(AND(E534&lt;&gt;'Povolené hodnoty'!$B$4,F534=4),G534+J534,"")</f>
        <v/>
      </c>
      <c r="U534" s="44" t="str">
        <f>IF(AND(E534&lt;&gt;'Povolené hodnoty'!$B$4,F534="5a"),G534-H534+J534-K534,"")</f>
        <v/>
      </c>
      <c r="V534" s="44" t="str">
        <f>IF(AND(E534&lt;&gt;'Povolené hodnoty'!$B$4,F534="5b"),G534-H534+J534-K534,"")</f>
        <v/>
      </c>
      <c r="W534" s="44" t="str">
        <f>IF(AND(E534&lt;&gt;'Povolené hodnoty'!$B$4,F534=6),G534+J534,"")</f>
        <v/>
      </c>
      <c r="X534" s="45" t="str">
        <f>IF(AND(E534&lt;&gt;'Povolené hodnoty'!$B$4,F534=7),G534+J534,"")</f>
        <v/>
      </c>
      <c r="Y534" s="43" t="str">
        <f>IF(AND(E534&lt;&gt;'Povolené hodnoty'!$B$4,F534=10),H534+K534,"")</f>
        <v/>
      </c>
      <c r="Z534" s="44" t="str">
        <f>IF(AND(E534&lt;&gt;'Povolené hodnoty'!$B$4,F534=11),H534+K534,"")</f>
        <v/>
      </c>
      <c r="AA534" s="44" t="str">
        <f>IF(AND(E534&lt;&gt;'Povolené hodnoty'!$B$4,F534=12),H534+K534,"")</f>
        <v/>
      </c>
      <c r="AB534" s="45" t="str">
        <f>IF(AND(E534&lt;&gt;'Povolené hodnoty'!$B$4,F534=13),H534+K534,"")</f>
        <v/>
      </c>
      <c r="AD534" s="19" t="b">
        <f t="shared" si="54"/>
        <v>0</v>
      </c>
      <c r="AE534" s="19" t="b">
        <f t="shared" si="55"/>
        <v>0</v>
      </c>
      <c r="AF534" s="19" t="b">
        <f>AND(E534&lt;&gt;'Povolené hodnoty'!$B$6,OR(SUM(G534,J534)&lt;&gt;SUM(N534:O534,R534:X534),SUM(H534,K534)&lt;&gt;SUM(P534:Q534,Y534:AB534),COUNT(G534:H534,J534:K534)&lt;&gt;COUNT(N534:AB534)))</f>
        <v>0</v>
      </c>
      <c r="AG534" s="19" t="b">
        <f>AND(E534='Povolené hodnoty'!$B$6,$AG$5)</f>
        <v>0</v>
      </c>
    </row>
    <row r="535" spans="1:33" x14ac:dyDescent="0.2">
      <c r="A535" s="81">
        <f t="shared" si="56"/>
        <v>530</v>
      </c>
      <c r="B535" s="85"/>
      <c r="C535" s="86"/>
      <c r="D535" s="75"/>
      <c r="E535" s="76"/>
      <c r="F535" s="77"/>
      <c r="G535" s="78"/>
      <c r="H535" s="79"/>
      <c r="I535" s="45">
        <f t="shared" si="51"/>
        <v>3625</v>
      </c>
      <c r="J535" s="158"/>
      <c r="K535" s="159"/>
      <c r="L535" s="160">
        <f t="shared" si="52"/>
        <v>10884</v>
      </c>
      <c r="M535" s="46">
        <f t="shared" si="53"/>
        <v>530</v>
      </c>
      <c r="N535" s="43" t="str">
        <f>IF(AND(E535='Povolené hodnoty'!$B$4,F535=2),G535+J535,"")</f>
        <v/>
      </c>
      <c r="O535" s="45" t="str">
        <f>IF(AND(E535='Povolené hodnoty'!$B$4,F535=1),G535+J535,"")</f>
        <v/>
      </c>
      <c r="P535" s="43" t="str">
        <f>IF(AND(E535='Povolené hodnoty'!$B$4,F535=10),H535+K535,"")</f>
        <v/>
      </c>
      <c r="Q535" s="45" t="str">
        <f>IF(AND(E535='Povolené hodnoty'!$B$4,F535=9),H535+K535,"")</f>
        <v/>
      </c>
      <c r="R535" s="43" t="str">
        <f>IF(AND(E535&lt;&gt;'Povolené hodnoty'!$B$4,F535=2),G535+J535,"")</f>
        <v/>
      </c>
      <c r="S535" s="44" t="str">
        <f>IF(AND(E535&lt;&gt;'Povolené hodnoty'!$B$4,F535=3),G535+J535,"")</f>
        <v/>
      </c>
      <c r="T535" s="44" t="str">
        <f>IF(AND(E535&lt;&gt;'Povolené hodnoty'!$B$4,F535=4),G535+J535,"")</f>
        <v/>
      </c>
      <c r="U535" s="44" t="str">
        <f>IF(AND(E535&lt;&gt;'Povolené hodnoty'!$B$4,F535="5a"),G535-H535+J535-K535,"")</f>
        <v/>
      </c>
      <c r="V535" s="44" t="str">
        <f>IF(AND(E535&lt;&gt;'Povolené hodnoty'!$B$4,F535="5b"),G535-H535+J535-K535,"")</f>
        <v/>
      </c>
      <c r="W535" s="44" t="str">
        <f>IF(AND(E535&lt;&gt;'Povolené hodnoty'!$B$4,F535=6),G535+J535,"")</f>
        <v/>
      </c>
      <c r="X535" s="45" t="str">
        <f>IF(AND(E535&lt;&gt;'Povolené hodnoty'!$B$4,F535=7),G535+J535,"")</f>
        <v/>
      </c>
      <c r="Y535" s="43" t="str">
        <f>IF(AND(E535&lt;&gt;'Povolené hodnoty'!$B$4,F535=10),H535+K535,"")</f>
        <v/>
      </c>
      <c r="Z535" s="44" t="str">
        <f>IF(AND(E535&lt;&gt;'Povolené hodnoty'!$B$4,F535=11),H535+K535,"")</f>
        <v/>
      </c>
      <c r="AA535" s="44" t="str">
        <f>IF(AND(E535&lt;&gt;'Povolené hodnoty'!$B$4,F535=12),H535+K535,"")</f>
        <v/>
      </c>
      <c r="AB535" s="45" t="str">
        <f>IF(AND(E535&lt;&gt;'Povolené hodnoty'!$B$4,F535=13),H535+K535,"")</f>
        <v/>
      </c>
      <c r="AD535" s="19" t="b">
        <f t="shared" si="54"/>
        <v>0</v>
      </c>
      <c r="AE535" s="19" t="b">
        <f t="shared" si="55"/>
        <v>0</v>
      </c>
      <c r="AF535" s="19" t="b">
        <f>AND(E535&lt;&gt;'Povolené hodnoty'!$B$6,OR(SUM(G535,J535)&lt;&gt;SUM(N535:O535,R535:X535),SUM(H535,K535)&lt;&gt;SUM(P535:Q535,Y535:AB535),COUNT(G535:H535,J535:K535)&lt;&gt;COUNT(N535:AB535)))</f>
        <v>0</v>
      </c>
      <c r="AG535" s="19" t="b">
        <f>AND(E535='Povolené hodnoty'!$B$6,$AG$5)</f>
        <v>0</v>
      </c>
    </row>
    <row r="536" spans="1:33" x14ac:dyDescent="0.2">
      <c r="A536" s="81">
        <f t="shared" si="56"/>
        <v>531</v>
      </c>
      <c r="B536" s="85"/>
      <c r="C536" s="86"/>
      <c r="D536" s="75"/>
      <c r="E536" s="76"/>
      <c r="F536" s="77"/>
      <c r="G536" s="78"/>
      <c r="H536" s="79"/>
      <c r="I536" s="45">
        <f t="shared" si="51"/>
        <v>3625</v>
      </c>
      <c r="J536" s="158"/>
      <c r="K536" s="159"/>
      <c r="L536" s="160">
        <f t="shared" si="52"/>
        <v>10884</v>
      </c>
      <c r="M536" s="46">
        <f t="shared" si="53"/>
        <v>531</v>
      </c>
      <c r="N536" s="43" t="str">
        <f>IF(AND(E536='Povolené hodnoty'!$B$4,F536=2),G536+J536,"")</f>
        <v/>
      </c>
      <c r="O536" s="45" t="str">
        <f>IF(AND(E536='Povolené hodnoty'!$B$4,F536=1),G536+J536,"")</f>
        <v/>
      </c>
      <c r="P536" s="43" t="str">
        <f>IF(AND(E536='Povolené hodnoty'!$B$4,F536=10),H536+K536,"")</f>
        <v/>
      </c>
      <c r="Q536" s="45" t="str">
        <f>IF(AND(E536='Povolené hodnoty'!$B$4,F536=9),H536+K536,"")</f>
        <v/>
      </c>
      <c r="R536" s="43" t="str">
        <f>IF(AND(E536&lt;&gt;'Povolené hodnoty'!$B$4,F536=2),G536+J536,"")</f>
        <v/>
      </c>
      <c r="S536" s="44" t="str">
        <f>IF(AND(E536&lt;&gt;'Povolené hodnoty'!$B$4,F536=3),G536+J536,"")</f>
        <v/>
      </c>
      <c r="T536" s="44" t="str">
        <f>IF(AND(E536&lt;&gt;'Povolené hodnoty'!$B$4,F536=4),G536+J536,"")</f>
        <v/>
      </c>
      <c r="U536" s="44" t="str">
        <f>IF(AND(E536&lt;&gt;'Povolené hodnoty'!$B$4,F536="5a"),G536-H536+J536-K536,"")</f>
        <v/>
      </c>
      <c r="V536" s="44" t="str">
        <f>IF(AND(E536&lt;&gt;'Povolené hodnoty'!$B$4,F536="5b"),G536-H536+J536-K536,"")</f>
        <v/>
      </c>
      <c r="W536" s="44" t="str">
        <f>IF(AND(E536&lt;&gt;'Povolené hodnoty'!$B$4,F536=6),G536+J536,"")</f>
        <v/>
      </c>
      <c r="X536" s="45" t="str">
        <f>IF(AND(E536&lt;&gt;'Povolené hodnoty'!$B$4,F536=7),G536+J536,"")</f>
        <v/>
      </c>
      <c r="Y536" s="43" t="str">
        <f>IF(AND(E536&lt;&gt;'Povolené hodnoty'!$B$4,F536=10),H536+K536,"")</f>
        <v/>
      </c>
      <c r="Z536" s="44" t="str">
        <f>IF(AND(E536&lt;&gt;'Povolené hodnoty'!$B$4,F536=11),H536+K536,"")</f>
        <v/>
      </c>
      <c r="AA536" s="44" t="str">
        <f>IF(AND(E536&lt;&gt;'Povolené hodnoty'!$B$4,F536=12),H536+K536,"")</f>
        <v/>
      </c>
      <c r="AB536" s="45" t="str">
        <f>IF(AND(E536&lt;&gt;'Povolené hodnoty'!$B$4,F536=13),H536+K536,"")</f>
        <v/>
      </c>
      <c r="AD536" s="19" t="b">
        <f t="shared" si="54"/>
        <v>0</v>
      </c>
      <c r="AE536" s="19" t="b">
        <f t="shared" si="55"/>
        <v>0</v>
      </c>
      <c r="AF536" s="19" t="b">
        <f>AND(E536&lt;&gt;'Povolené hodnoty'!$B$6,OR(SUM(G536,J536)&lt;&gt;SUM(N536:O536,R536:X536),SUM(H536,K536)&lt;&gt;SUM(P536:Q536,Y536:AB536),COUNT(G536:H536,J536:K536)&lt;&gt;COUNT(N536:AB536)))</f>
        <v>0</v>
      </c>
      <c r="AG536" s="19" t="b">
        <f>AND(E536='Povolené hodnoty'!$B$6,$AG$5)</f>
        <v>0</v>
      </c>
    </row>
    <row r="537" spans="1:33" x14ac:dyDescent="0.2">
      <c r="A537" s="81">
        <f t="shared" si="56"/>
        <v>532</v>
      </c>
      <c r="B537" s="85"/>
      <c r="C537" s="86"/>
      <c r="D537" s="75"/>
      <c r="E537" s="76"/>
      <c r="F537" s="77"/>
      <c r="G537" s="78"/>
      <c r="H537" s="79"/>
      <c r="I537" s="45">
        <f t="shared" si="51"/>
        <v>3625</v>
      </c>
      <c r="J537" s="158"/>
      <c r="K537" s="159"/>
      <c r="L537" s="160">
        <f t="shared" si="52"/>
        <v>10884</v>
      </c>
      <c r="M537" s="46">
        <f t="shared" si="53"/>
        <v>532</v>
      </c>
      <c r="N537" s="43" t="str">
        <f>IF(AND(E537='Povolené hodnoty'!$B$4,F537=2),G537+J537,"")</f>
        <v/>
      </c>
      <c r="O537" s="45" t="str">
        <f>IF(AND(E537='Povolené hodnoty'!$B$4,F537=1),G537+J537,"")</f>
        <v/>
      </c>
      <c r="P537" s="43" t="str">
        <f>IF(AND(E537='Povolené hodnoty'!$B$4,F537=10),H537+K537,"")</f>
        <v/>
      </c>
      <c r="Q537" s="45" t="str">
        <f>IF(AND(E537='Povolené hodnoty'!$B$4,F537=9),H537+K537,"")</f>
        <v/>
      </c>
      <c r="R537" s="43" t="str">
        <f>IF(AND(E537&lt;&gt;'Povolené hodnoty'!$B$4,F537=2),G537+J537,"")</f>
        <v/>
      </c>
      <c r="S537" s="44" t="str">
        <f>IF(AND(E537&lt;&gt;'Povolené hodnoty'!$B$4,F537=3),G537+J537,"")</f>
        <v/>
      </c>
      <c r="T537" s="44" t="str">
        <f>IF(AND(E537&lt;&gt;'Povolené hodnoty'!$B$4,F537=4),G537+J537,"")</f>
        <v/>
      </c>
      <c r="U537" s="44" t="str">
        <f>IF(AND(E537&lt;&gt;'Povolené hodnoty'!$B$4,F537="5a"),G537-H537+J537-K537,"")</f>
        <v/>
      </c>
      <c r="V537" s="44" t="str">
        <f>IF(AND(E537&lt;&gt;'Povolené hodnoty'!$B$4,F537="5b"),G537-H537+J537-K537,"")</f>
        <v/>
      </c>
      <c r="W537" s="44" t="str">
        <f>IF(AND(E537&lt;&gt;'Povolené hodnoty'!$B$4,F537=6),G537+J537,"")</f>
        <v/>
      </c>
      <c r="X537" s="45" t="str">
        <f>IF(AND(E537&lt;&gt;'Povolené hodnoty'!$B$4,F537=7),G537+J537,"")</f>
        <v/>
      </c>
      <c r="Y537" s="43" t="str">
        <f>IF(AND(E537&lt;&gt;'Povolené hodnoty'!$B$4,F537=10),H537+K537,"")</f>
        <v/>
      </c>
      <c r="Z537" s="44" t="str">
        <f>IF(AND(E537&lt;&gt;'Povolené hodnoty'!$B$4,F537=11),H537+K537,"")</f>
        <v/>
      </c>
      <c r="AA537" s="44" t="str">
        <f>IF(AND(E537&lt;&gt;'Povolené hodnoty'!$B$4,F537=12),H537+K537,"")</f>
        <v/>
      </c>
      <c r="AB537" s="45" t="str">
        <f>IF(AND(E537&lt;&gt;'Povolené hodnoty'!$B$4,F537=13),H537+K537,"")</f>
        <v/>
      </c>
      <c r="AD537" s="19" t="b">
        <f t="shared" si="54"/>
        <v>0</v>
      </c>
      <c r="AE537" s="19" t="b">
        <f t="shared" si="55"/>
        <v>0</v>
      </c>
      <c r="AF537" s="19" t="b">
        <f>AND(E537&lt;&gt;'Povolené hodnoty'!$B$6,OR(SUM(G537,J537)&lt;&gt;SUM(N537:O537,R537:X537),SUM(H537,K537)&lt;&gt;SUM(P537:Q537,Y537:AB537),COUNT(G537:H537,J537:K537)&lt;&gt;COUNT(N537:AB537)))</f>
        <v>0</v>
      </c>
      <c r="AG537" s="19" t="b">
        <f>AND(E537='Povolené hodnoty'!$B$6,$AG$5)</f>
        <v>0</v>
      </c>
    </row>
    <row r="538" spans="1:33" x14ac:dyDescent="0.2">
      <c r="A538" s="81">
        <f t="shared" si="56"/>
        <v>533</v>
      </c>
      <c r="B538" s="85"/>
      <c r="C538" s="86"/>
      <c r="D538" s="75"/>
      <c r="E538" s="76"/>
      <c r="F538" s="77"/>
      <c r="G538" s="78"/>
      <c r="H538" s="79"/>
      <c r="I538" s="45">
        <f t="shared" si="51"/>
        <v>3625</v>
      </c>
      <c r="J538" s="158"/>
      <c r="K538" s="159"/>
      <c r="L538" s="160">
        <f t="shared" si="52"/>
        <v>10884</v>
      </c>
      <c r="M538" s="46">
        <f t="shared" si="53"/>
        <v>533</v>
      </c>
      <c r="N538" s="43" t="str">
        <f>IF(AND(E538='Povolené hodnoty'!$B$4,F538=2),G538+J538,"")</f>
        <v/>
      </c>
      <c r="O538" s="45" t="str">
        <f>IF(AND(E538='Povolené hodnoty'!$B$4,F538=1),G538+J538,"")</f>
        <v/>
      </c>
      <c r="P538" s="43" t="str">
        <f>IF(AND(E538='Povolené hodnoty'!$B$4,F538=10),H538+K538,"")</f>
        <v/>
      </c>
      <c r="Q538" s="45" t="str">
        <f>IF(AND(E538='Povolené hodnoty'!$B$4,F538=9),H538+K538,"")</f>
        <v/>
      </c>
      <c r="R538" s="43" t="str">
        <f>IF(AND(E538&lt;&gt;'Povolené hodnoty'!$B$4,F538=2),G538+J538,"")</f>
        <v/>
      </c>
      <c r="S538" s="44" t="str">
        <f>IF(AND(E538&lt;&gt;'Povolené hodnoty'!$B$4,F538=3),G538+J538,"")</f>
        <v/>
      </c>
      <c r="T538" s="44" t="str">
        <f>IF(AND(E538&lt;&gt;'Povolené hodnoty'!$B$4,F538=4),G538+J538,"")</f>
        <v/>
      </c>
      <c r="U538" s="44" t="str">
        <f>IF(AND(E538&lt;&gt;'Povolené hodnoty'!$B$4,F538="5a"),G538-H538+J538-K538,"")</f>
        <v/>
      </c>
      <c r="V538" s="44" t="str">
        <f>IF(AND(E538&lt;&gt;'Povolené hodnoty'!$B$4,F538="5b"),G538-H538+J538-K538,"")</f>
        <v/>
      </c>
      <c r="W538" s="44" t="str">
        <f>IF(AND(E538&lt;&gt;'Povolené hodnoty'!$B$4,F538=6),G538+J538,"")</f>
        <v/>
      </c>
      <c r="X538" s="45" t="str">
        <f>IF(AND(E538&lt;&gt;'Povolené hodnoty'!$B$4,F538=7),G538+J538,"")</f>
        <v/>
      </c>
      <c r="Y538" s="43" t="str">
        <f>IF(AND(E538&lt;&gt;'Povolené hodnoty'!$B$4,F538=10),H538+K538,"")</f>
        <v/>
      </c>
      <c r="Z538" s="44" t="str">
        <f>IF(AND(E538&lt;&gt;'Povolené hodnoty'!$B$4,F538=11),H538+K538,"")</f>
        <v/>
      </c>
      <c r="AA538" s="44" t="str">
        <f>IF(AND(E538&lt;&gt;'Povolené hodnoty'!$B$4,F538=12),H538+K538,"")</f>
        <v/>
      </c>
      <c r="AB538" s="45" t="str">
        <f>IF(AND(E538&lt;&gt;'Povolené hodnoty'!$B$4,F538=13),H538+K538,"")</f>
        <v/>
      </c>
      <c r="AD538" s="19" t="b">
        <f t="shared" si="54"/>
        <v>0</v>
      </c>
      <c r="AE538" s="19" t="b">
        <f t="shared" si="55"/>
        <v>0</v>
      </c>
      <c r="AF538" s="19" t="b">
        <f>AND(E538&lt;&gt;'Povolené hodnoty'!$B$6,OR(SUM(G538,J538)&lt;&gt;SUM(N538:O538,R538:X538),SUM(H538,K538)&lt;&gt;SUM(P538:Q538,Y538:AB538),COUNT(G538:H538,J538:K538)&lt;&gt;COUNT(N538:AB538)))</f>
        <v>0</v>
      </c>
      <c r="AG538" s="19" t="b">
        <f>AND(E538='Povolené hodnoty'!$B$6,$AG$5)</f>
        <v>0</v>
      </c>
    </row>
    <row r="539" spans="1:33" x14ac:dyDescent="0.2">
      <c r="A539" s="81">
        <f t="shared" si="56"/>
        <v>534</v>
      </c>
      <c r="B539" s="85"/>
      <c r="C539" s="86"/>
      <c r="D539" s="75"/>
      <c r="E539" s="76"/>
      <c r="F539" s="77"/>
      <c r="G539" s="78"/>
      <c r="H539" s="79"/>
      <c r="I539" s="45">
        <f t="shared" si="51"/>
        <v>3625</v>
      </c>
      <c r="J539" s="158"/>
      <c r="K539" s="159"/>
      <c r="L539" s="160">
        <f t="shared" si="52"/>
        <v>10884</v>
      </c>
      <c r="M539" s="46">
        <f t="shared" si="53"/>
        <v>534</v>
      </c>
      <c r="N539" s="43" t="str">
        <f>IF(AND(E539='Povolené hodnoty'!$B$4,F539=2),G539+J539,"")</f>
        <v/>
      </c>
      <c r="O539" s="45" t="str">
        <f>IF(AND(E539='Povolené hodnoty'!$B$4,F539=1),G539+J539,"")</f>
        <v/>
      </c>
      <c r="P539" s="43" t="str">
        <f>IF(AND(E539='Povolené hodnoty'!$B$4,F539=10),H539+K539,"")</f>
        <v/>
      </c>
      <c r="Q539" s="45" t="str">
        <f>IF(AND(E539='Povolené hodnoty'!$B$4,F539=9),H539+K539,"")</f>
        <v/>
      </c>
      <c r="R539" s="43" t="str">
        <f>IF(AND(E539&lt;&gt;'Povolené hodnoty'!$B$4,F539=2),G539+J539,"")</f>
        <v/>
      </c>
      <c r="S539" s="44" t="str">
        <f>IF(AND(E539&lt;&gt;'Povolené hodnoty'!$B$4,F539=3),G539+J539,"")</f>
        <v/>
      </c>
      <c r="T539" s="44" t="str">
        <f>IF(AND(E539&lt;&gt;'Povolené hodnoty'!$B$4,F539=4),G539+J539,"")</f>
        <v/>
      </c>
      <c r="U539" s="44" t="str">
        <f>IF(AND(E539&lt;&gt;'Povolené hodnoty'!$B$4,F539="5a"),G539-H539+J539-K539,"")</f>
        <v/>
      </c>
      <c r="V539" s="44" t="str">
        <f>IF(AND(E539&lt;&gt;'Povolené hodnoty'!$B$4,F539="5b"),G539-H539+J539-K539,"")</f>
        <v/>
      </c>
      <c r="W539" s="44" t="str">
        <f>IF(AND(E539&lt;&gt;'Povolené hodnoty'!$B$4,F539=6),G539+J539,"")</f>
        <v/>
      </c>
      <c r="X539" s="45" t="str">
        <f>IF(AND(E539&lt;&gt;'Povolené hodnoty'!$B$4,F539=7),G539+J539,"")</f>
        <v/>
      </c>
      <c r="Y539" s="43" t="str">
        <f>IF(AND(E539&lt;&gt;'Povolené hodnoty'!$B$4,F539=10),H539+K539,"")</f>
        <v/>
      </c>
      <c r="Z539" s="44" t="str">
        <f>IF(AND(E539&lt;&gt;'Povolené hodnoty'!$B$4,F539=11),H539+K539,"")</f>
        <v/>
      </c>
      <c r="AA539" s="44" t="str">
        <f>IF(AND(E539&lt;&gt;'Povolené hodnoty'!$B$4,F539=12),H539+K539,"")</f>
        <v/>
      </c>
      <c r="AB539" s="45" t="str">
        <f>IF(AND(E539&lt;&gt;'Povolené hodnoty'!$B$4,F539=13),H539+K539,"")</f>
        <v/>
      </c>
      <c r="AD539" s="19" t="b">
        <f t="shared" si="54"/>
        <v>0</v>
      </c>
      <c r="AE539" s="19" t="b">
        <f t="shared" si="55"/>
        <v>0</v>
      </c>
      <c r="AF539" s="19" t="b">
        <f>AND(E539&lt;&gt;'Povolené hodnoty'!$B$6,OR(SUM(G539,J539)&lt;&gt;SUM(N539:O539,R539:X539),SUM(H539,K539)&lt;&gt;SUM(P539:Q539,Y539:AB539),COUNT(G539:H539,J539:K539)&lt;&gt;COUNT(N539:AB539)))</f>
        <v>0</v>
      </c>
      <c r="AG539" s="19" t="b">
        <f>AND(E539='Povolené hodnoty'!$B$6,$AG$5)</f>
        <v>0</v>
      </c>
    </row>
    <row r="540" spans="1:33" x14ac:dyDescent="0.2">
      <c r="A540" s="81">
        <f t="shared" si="56"/>
        <v>535</v>
      </c>
      <c r="B540" s="85"/>
      <c r="C540" s="86"/>
      <c r="D540" s="75"/>
      <c r="E540" s="76"/>
      <c r="F540" s="77"/>
      <c r="G540" s="78"/>
      <c r="H540" s="79"/>
      <c r="I540" s="45">
        <f t="shared" si="51"/>
        <v>3625</v>
      </c>
      <c r="J540" s="158"/>
      <c r="K540" s="159"/>
      <c r="L540" s="160">
        <f t="shared" si="52"/>
        <v>10884</v>
      </c>
      <c r="M540" s="46">
        <f t="shared" si="53"/>
        <v>535</v>
      </c>
      <c r="N540" s="43" t="str">
        <f>IF(AND(E540='Povolené hodnoty'!$B$4,F540=2),G540+J540,"")</f>
        <v/>
      </c>
      <c r="O540" s="45" t="str">
        <f>IF(AND(E540='Povolené hodnoty'!$B$4,F540=1),G540+J540,"")</f>
        <v/>
      </c>
      <c r="P540" s="43" t="str">
        <f>IF(AND(E540='Povolené hodnoty'!$B$4,F540=10),H540+K540,"")</f>
        <v/>
      </c>
      <c r="Q540" s="45" t="str">
        <f>IF(AND(E540='Povolené hodnoty'!$B$4,F540=9),H540+K540,"")</f>
        <v/>
      </c>
      <c r="R540" s="43" t="str">
        <f>IF(AND(E540&lt;&gt;'Povolené hodnoty'!$B$4,F540=2),G540+J540,"")</f>
        <v/>
      </c>
      <c r="S540" s="44" t="str">
        <f>IF(AND(E540&lt;&gt;'Povolené hodnoty'!$B$4,F540=3),G540+J540,"")</f>
        <v/>
      </c>
      <c r="T540" s="44" t="str">
        <f>IF(AND(E540&lt;&gt;'Povolené hodnoty'!$B$4,F540=4),G540+J540,"")</f>
        <v/>
      </c>
      <c r="U540" s="44" t="str">
        <f>IF(AND(E540&lt;&gt;'Povolené hodnoty'!$B$4,F540="5a"),G540-H540+J540-K540,"")</f>
        <v/>
      </c>
      <c r="V540" s="44" t="str">
        <f>IF(AND(E540&lt;&gt;'Povolené hodnoty'!$B$4,F540="5b"),G540-H540+J540-K540,"")</f>
        <v/>
      </c>
      <c r="W540" s="44" t="str">
        <f>IF(AND(E540&lt;&gt;'Povolené hodnoty'!$B$4,F540=6),G540+J540,"")</f>
        <v/>
      </c>
      <c r="X540" s="45" t="str">
        <f>IF(AND(E540&lt;&gt;'Povolené hodnoty'!$B$4,F540=7),G540+J540,"")</f>
        <v/>
      </c>
      <c r="Y540" s="43" t="str">
        <f>IF(AND(E540&lt;&gt;'Povolené hodnoty'!$B$4,F540=10),H540+K540,"")</f>
        <v/>
      </c>
      <c r="Z540" s="44" t="str">
        <f>IF(AND(E540&lt;&gt;'Povolené hodnoty'!$B$4,F540=11),H540+K540,"")</f>
        <v/>
      </c>
      <c r="AA540" s="44" t="str">
        <f>IF(AND(E540&lt;&gt;'Povolené hodnoty'!$B$4,F540=12),H540+K540,"")</f>
        <v/>
      </c>
      <c r="AB540" s="45" t="str">
        <f>IF(AND(E540&lt;&gt;'Povolené hodnoty'!$B$4,F540=13),H540+K540,"")</f>
        <v/>
      </c>
      <c r="AD540" s="19" t="b">
        <f t="shared" si="54"/>
        <v>0</v>
      </c>
      <c r="AE540" s="19" t="b">
        <f t="shared" si="55"/>
        <v>0</v>
      </c>
      <c r="AF540" s="19" t="b">
        <f>AND(E540&lt;&gt;'Povolené hodnoty'!$B$6,OR(SUM(G540,J540)&lt;&gt;SUM(N540:O540,R540:X540),SUM(H540,K540)&lt;&gt;SUM(P540:Q540,Y540:AB540),COUNT(G540:H540,J540:K540)&lt;&gt;COUNT(N540:AB540)))</f>
        <v>0</v>
      </c>
      <c r="AG540" s="19" t="b">
        <f>AND(E540='Povolené hodnoty'!$B$6,$AG$5)</f>
        <v>0</v>
      </c>
    </row>
    <row r="541" spans="1:33" x14ac:dyDescent="0.2">
      <c r="A541" s="81">
        <f t="shared" si="56"/>
        <v>536</v>
      </c>
      <c r="B541" s="85"/>
      <c r="C541" s="86"/>
      <c r="D541" s="75"/>
      <c r="E541" s="76"/>
      <c r="F541" s="77"/>
      <c r="G541" s="78"/>
      <c r="H541" s="79"/>
      <c r="I541" s="45">
        <f t="shared" si="51"/>
        <v>3625</v>
      </c>
      <c r="J541" s="158"/>
      <c r="K541" s="159"/>
      <c r="L541" s="160">
        <f t="shared" si="52"/>
        <v>10884</v>
      </c>
      <c r="M541" s="46">
        <f t="shared" si="53"/>
        <v>536</v>
      </c>
      <c r="N541" s="43" t="str">
        <f>IF(AND(E541='Povolené hodnoty'!$B$4,F541=2),G541+J541,"")</f>
        <v/>
      </c>
      <c r="O541" s="45" t="str">
        <f>IF(AND(E541='Povolené hodnoty'!$B$4,F541=1),G541+J541,"")</f>
        <v/>
      </c>
      <c r="P541" s="43" t="str">
        <f>IF(AND(E541='Povolené hodnoty'!$B$4,F541=10),H541+K541,"")</f>
        <v/>
      </c>
      <c r="Q541" s="45" t="str">
        <f>IF(AND(E541='Povolené hodnoty'!$B$4,F541=9),H541+K541,"")</f>
        <v/>
      </c>
      <c r="R541" s="43" t="str">
        <f>IF(AND(E541&lt;&gt;'Povolené hodnoty'!$B$4,F541=2),G541+J541,"")</f>
        <v/>
      </c>
      <c r="S541" s="44" t="str">
        <f>IF(AND(E541&lt;&gt;'Povolené hodnoty'!$B$4,F541=3),G541+J541,"")</f>
        <v/>
      </c>
      <c r="T541" s="44" t="str">
        <f>IF(AND(E541&lt;&gt;'Povolené hodnoty'!$B$4,F541=4),G541+J541,"")</f>
        <v/>
      </c>
      <c r="U541" s="44" t="str">
        <f>IF(AND(E541&lt;&gt;'Povolené hodnoty'!$B$4,F541="5a"),G541-H541+J541-K541,"")</f>
        <v/>
      </c>
      <c r="V541" s="44" t="str">
        <f>IF(AND(E541&lt;&gt;'Povolené hodnoty'!$B$4,F541="5b"),G541-H541+J541-K541,"")</f>
        <v/>
      </c>
      <c r="W541" s="44" t="str">
        <f>IF(AND(E541&lt;&gt;'Povolené hodnoty'!$B$4,F541=6),G541+J541,"")</f>
        <v/>
      </c>
      <c r="X541" s="45" t="str">
        <f>IF(AND(E541&lt;&gt;'Povolené hodnoty'!$B$4,F541=7),G541+J541,"")</f>
        <v/>
      </c>
      <c r="Y541" s="43" t="str">
        <f>IF(AND(E541&lt;&gt;'Povolené hodnoty'!$B$4,F541=10),H541+K541,"")</f>
        <v/>
      </c>
      <c r="Z541" s="44" t="str">
        <f>IF(AND(E541&lt;&gt;'Povolené hodnoty'!$B$4,F541=11),H541+K541,"")</f>
        <v/>
      </c>
      <c r="AA541" s="44" t="str">
        <f>IF(AND(E541&lt;&gt;'Povolené hodnoty'!$B$4,F541=12),H541+K541,"")</f>
        <v/>
      </c>
      <c r="AB541" s="45" t="str">
        <f>IF(AND(E541&lt;&gt;'Povolené hodnoty'!$B$4,F541=13),H541+K541,"")</f>
        <v/>
      </c>
      <c r="AD541" s="19" t="b">
        <f t="shared" si="54"/>
        <v>0</v>
      </c>
      <c r="AE541" s="19" t="b">
        <f t="shared" si="55"/>
        <v>0</v>
      </c>
      <c r="AF541" s="19" t="b">
        <f>AND(E541&lt;&gt;'Povolené hodnoty'!$B$6,OR(SUM(G541,J541)&lt;&gt;SUM(N541:O541,R541:X541),SUM(H541,K541)&lt;&gt;SUM(P541:Q541,Y541:AB541),COUNT(G541:H541,J541:K541)&lt;&gt;COUNT(N541:AB541)))</f>
        <v>0</v>
      </c>
      <c r="AG541" s="19" t="b">
        <f>AND(E541='Povolené hodnoty'!$B$6,$AG$5)</f>
        <v>0</v>
      </c>
    </row>
    <row r="542" spans="1:33" x14ac:dyDescent="0.2">
      <c r="A542" s="81">
        <f t="shared" si="56"/>
        <v>537</v>
      </c>
      <c r="B542" s="85"/>
      <c r="C542" s="86"/>
      <c r="D542" s="75"/>
      <c r="E542" s="76"/>
      <c r="F542" s="77"/>
      <c r="G542" s="78"/>
      <c r="H542" s="79"/>
      <c r="I542" s="45">
        <f t="shared" si="51"/>
        <v>3625</v>
      </c>
      <c r="J542" s="158"/>
      <c r="K542" s="159"/>
      <c r="L542" s="160">
        <f t="shared" si="52"/>
        <v>10884</v>
      </c>
      <c r="M542" s="46">
        <f t="shared" si="53"/>
        <v>537</v>
      </c>
      <c r="N542" s="43" t="str">
        <f>IF(AND(E542='Povolené hodnoty'!$B$4,F542=2),G542+J542,"")</f>
        <v/>
      </c>
      <c r="O542" s="45" t="str">
        <f>IF(AND(E542='Povolené hodnoty'!$B$4,F542=1),G542+J542,"")</f>
        <v/>
      </c>
      <c r="P542" s="43" t="str">
        <f>IF(AND(E542='Povolené hodnoty'!$B$4,F542=10),H542+K542,"")</f>
        <v/>
      </c>
      <c r="Q542" s="45" t="str">
        <f>IF(AND(E542='Povolené hodnoty'!$B$4,F542=9),H542+K542,"")</f>
        <v/>
      </c>
      <c r="R542" s="43" t="str">
        <f>IF(AND(E542&lt;&gt;'Povolené hodnoty'!$B$4,F542=2),G542+J542,"")</f>
        <v/>
      </c>
      <c r="S542" s="44" t="str">
        <f>IF(AND(E542&lt;&gt;'Povolené hodnoty'!$B$4,F542=3),G542+J542,"")</f>
        <v/>
      </c>
      <c r="T542" s="44" t="str">
        <f>IF(AND(E542&lt;&gt;'Povolené hodnoty'!$B$4,F542=4),G542+J542,"")</f>
        <v/>
      </c>
      <c r="U542" s="44" t="str">
        <f>IF(AND(E542&lt;&gt;'Povolené hodnoty'!$B$4,F542="5a"),G542-H542+J542-K542,"")</f>
        <v/>
      </c>
      <c r="V542" s="44" t="str">
        <f>IF(AND(E542&lt;&gt;'Povolené hodnoty'!$B$4,F542="5b"),G542-H542+J542-K542,"")</f>
        <v/>
      </c>
      <c r="W542" s="44" t="str">
        <f>IF(AND(E542&lt;&gt;'Povolené hodnoty'!$B$4,F542=6),G542+J542,"")</f>
        <v/>
      </c>
      <c r="X542" s="45" t="str">
        <f>IF(AND(E542&lt;&gt;'Povolené hodnoty'!$B$4,F542=7),G542+J542,"")</f>
        <v/>
      </c>
      <c r="Y542" s="43" t="str">
        <f>IF(AND(E542&lt;&gt;'Povolené hodnoty'!$B$4,F542=10),H542+K542,"")</f>
        <v/>
      </c>
      <c r="Z542" s="44" t="str">
        <f>IF(AND(E542&lt;&gt;'Povolené hodnoty'!$B$4,F542=11),H542+K542,"")</f>
        <v/>
      </c>
      <c r="AA542" s="44" t="str">
        <f>IF(AND(E542&lt;&gt;'Povolené hodnoty'!$B$4,F542=12),H542+K542,"")</f>
        <v/>
      </c>
      <c r="AB542" s="45" t="str">
        <f>IF(AND(E542&lt;&gt;'Povolené hodnoty'!$B$4,F542=13),H542+K542,"")</f>
        <v/>
      </c>
      <c r="AD542" s="19" t="b">
        <f t="shared" si="54"/>
        <v>0</v>
      </c>
      <c r="AE542" s="19" t="b">
        <f t="shared" si="55"/>
        <v>0</v>
      </c>
      <c r="AF542" s="19" t="b">
        <f>AND(E542&lt;&gt;'Povolené hodnoty'!$B$6,OR(SUM(G542,J542)&lt;&gt;SUM(N542:O542,R542:X542),SUM(H542,K542)&lt;&gt;SUM(P542:Q542,Y542:AB542),COUNT(G542:H542,J542:K542)&lt;&gt;COUNT(N542:AB542)))</f>
        <v>0</v>
      </c>
      <c r="AG542" s="19" t="b">
        <f>AND(E542='Povolené hodnoty'!$B$6,$AG$5)</f>
        <v>0</v>
      </c>
    </row>
    <row r="543" spans="1:33" x14ac:dyDescent="0.2">
      <c r="A543" s="81">
        <f t="shared" si="56"/>
        <v>538</v>
      </c>
      <c r="B543" s="85"/>
      <c r="C543" s="86"/>
      <c r="D543" s="75"/>
      <c r="E543" s="76"/>
      <c r="F543" s="77"/>
      <c r="G543" s="78"/>
      <c r="H543" s="79"/>
      <c r="I543" s="45">
        <f t="shared" si="51"/>
        <v>3625</v>
      </c>
      <c r="J543" s="158"/>
      <c r="K543" s="159"/>
      <c r="L543" s="160">
        <f t="shared" si="52"/>
        <v>10884</v>
      </c>
      <c r="M543" s="46">
        <f t="shared" si="53"/>
        <v>538</v>
      </c>
      <c r="N543" s="43" t="str">
        <f>IF(AND(E543='Povolené hodnoty'!$B$4,F543=2),G543+J543,"")</f>
        <v/>
      </c>
      <c r="O543" s="45" t="str">
        <f>IF(AND(E543='Povolené hodnoty'!$B$4,F543=1),G543+J543,"")</f>
        <v/>
      </c>
      <c r="P543" s="43" t="str">
        <f>IF(AND(E543='Povolené hodnoty'!$B$4,F543=10),H543+K543,"")</f>
        <v/>
      </c>
      <c r="Q543" s="45" t="str">
        <f>IF(AND(E543='Povolené hodnoty'!$B$4,F543=9),H543+K543,"")</f>
        <v/>
      </c>
      <c r="R543" s="43" t="str">
        <f>IF(AND(E543&lt;&gt;'Povolené hodnoty'!$B$4,F543=2),G543+J543,"")</f>
        <v/>
      </c>
      <c r="S543" s="44" t="str">
        <f>IF(AND(E543&lt;&gt;'Povolené hodnoty'!$B$4,F543=3),G543+J543,"")</f>
        <v/>
      </c>
      <c r="T543" s="44" t="str">
        <f>IF(AND(E543&lt;&gt;'Povolené hodnoty'!$B$4,F543=4),G543+J543,"")</f>
        <v/>
      </c>
      <c r="U543" s="44" t="str">
        <f>IF(AND(E543&lt;&gt;'Povolené hodnoty'!$B$4,F543="5a"),G543-H543+J543-K543,"")</f>
        <v/>
      </c>
      <c r="V543" s="44" t="str">
        <f>IF(AND(E543&lt;&gt;'Povolené hodnoty'!$B$4,F543="5b"),G543-H543+J543-K543,"")</f>
        <v/>
      </c>
      <c r="W543" s="44" t="str">
        <f>IF(AND(E543&lt;&gt;'Povolené hodnoty'!$B$4,F543=6),G543+J543,"")</f>
        <v/>
      </c>
      <c r="X543" s="45" t="str">
        <f>IF(AND(E543&lt;&gt;'Povolené hodnoty'!$B$4,F543=7),G543+J543,"")</f>
        <v/>
      </c>
      <c r="Y543" s="43" t="str">
        <f>IF(AND(E543&lt;&gt;'Povolené hodnoty'!$B$4,F543=10),H543+K543,"")</f>
        <v/>
      </c>
      <c r="Z543" s="44" t="str">
        <f>IF(AND(E543&lt;&gt;'Povolené hodnoty'!$B$4,F543=11),H543+K543,"")</f>
        <v/>
      </c>
      <c r="AA543" s="44" t="str">
        <f>IF(AND(E543&lt;&gt;'Povolené hodnoty'!$B$4,F543=12),H543+K543,"")</f>
        <v/>
      </c>
      <c r="AB543" s="45" t="str">
        <f>IF(AND(E543&lt;&gt;'Povolené hodnoty'!$B$4,F543=13),H543+K543,"")</f>
        <v/>
      </c>
      <c r="AD543" s="19" t="b">
        <f t="shared" si="54"/>
        <v>0</v>
      </c>
      <c r="AE543" s="19" t="b">
        <f t="shared" si="55"/>
        <v>0</v>
      </c>
      <c r="AF543" s="19" t="b">
        <f>AND(E543&lt;&gt;'Povolené hodnoty'!$B$6,OR(SUM(G543,J543)&lt;&gt;SUM(N543:O543,R543:X543),SUM(H543,K543)&lt;&gt;SUM(P543:Q543,Y543:AB543),COUNT(G543:H543,J543:K543)&lt;&gt;COUNT(N543:AB543)))</f>
        <v>0</v>
      </c>
      <c r="AG543" s="19" t="b">
        <f>AND(E543='Povolené hodnoty'!$B$6,$AG$5)</f>
        <v>0</v>
      </c>
    </row>
    <row r="544" spans="1:33" x14ac:dyDescent="0.2">
      <c r="A544" s="81">
        <f t="shared" si="56"/>
        <v>539</v>
      </c>
      <c r="B544" s="85"/>
      <c r="C544" s="86"/>
      <c r="D544" s="75"/>
      <c r="E544" s="76"/>
      <c r="F544" s="77"/>
      <c r="G544" s="78"/>
      <c r="H544" s="79"/>
      <c r="I544" s="45">
        <f t="shared" si="51"/>
        <v>3625</v>
      </c>
      <c r="J544" s="158"/>
      <c r="K544" s="159"/>
      <c r="L544" s="160">
        <f t="shared" si="52"/>
        <v>10884</v>
      </c>
      <c r="M544" s="46">
        <f t="shared" si="53"/>
        <v>539</v>
      </c>
      <c r="N544" s="43" t="str">
        <f>IF(AND(E544='Povolené hodnoty'!$B$4,F544=2),G544+J544,"")</f>
        <v/>
      </c>
      <c r="O544" s="45" t="str">
        <f>IF(AND(E544='Povolené hodnoty'!$B$4,F544=1),G544+J544,"")</f>
        <v/>
      </c>
      <c r="P544" s="43" t="str">
        <f>IF(AND(E544='Povolené hodnoty'!$B$4,F544=10),H544+K544,"")</f>
        <v/>
      </c>
      <c r="Q544" s="45" t="str">
        <f>IF(AND(E544='Povolené hodnoty'!$B$4,F544=9),H544+K544,"")</f>
        <v/>
      </c>
      <c r="R544" s="43" t="str">
        <f>IF(AND(E544&lt;&gt;'Povolené hodnoty'!$B$4,F544=2),G544+J544,"")</f>
        <v/>
      </c>
      <c r="S544" s="44" t="str">
        <f>IF(AND(E544&lt;&gt;'Povolené hodnoty'!$B$4,F544=3),G544+J544,"")</f>
        <v/>
      </c>
      <c r="T544" s="44" t="str">
        <f>IF(AND(E544&lt;&gt;'Povolené hodnoty'!$B$4,F544=4),G544+J544,"")</f>
        <v/>
      </c>
      <c r="U544" s="44" t="str">
        <f>IF(AND(E544&lt;&gt;'Povolené hodnoty'!$B$4,F544="5a"),G544-H544+J544-K544,"")</f>
        <v/>
      </c>
      <c r="V544" s="44" t="str">
        <f>IF(AND(E544&lt;&gt;'Povolené hodnoty'!$B$4,F544="5b"),G544-H544+J544-K544,"")</f>
        <v/>
      </c>
      <c r="W544" s="44" t="str">
        <f>IF(AND(E544&lt;&gt;'Povolené hodnoty'!$B$4,F544=6),G544+J544,"")</f>
        <v/>
      </c>
      <c r="X544" s="45" t="str">
        <f>IF(AND(E544&lt;&gt;'Povolené hodnoty'!$B$4,F544=7),G544+J544,"")</f>
        <v/>
      </c>
      <c r="Y544" s="43" t="str">
        <f>IF(AND(E544&lt;&gt;'Povolené hodnoty'!$B$4,F544=10),H544+K544,"")</f>
        <v/>
      </c>
      <c r="Z544" s="44" t="str">
        <f>IF(AND(E544&lt;&gt;'Povolené hodnoty'!$B$4,F544=11),H544+K544,"")</f>
        <v/>
      </c>
      <c r="AA544" s="44" t="str">
        <f>IF(AND(E544&lt;&gt;'Povolené hodnoty'!$B$4,F544=12),H544+K544,"")</f>
        <v/>
      </c>
      <c r="AB544" s="45" t="str">
        <f>IF(AND(E544&lt;&gt;'Povolené hodnoty'!$B$4,F544=13),H544+K544,"")</f>
        <v/>
      </c>
      <c r="AD544" s="19" t="b">
        <f t="shared" si="54"/>
        <v>0</v>
      </c>
      <c r="AE544" s="19" t="b">
        <f t="shared" si="55"/>
        <v>0</v>
      </c>
      <c r="AF544" s="19" t="b">
        <f>AND(E544&lt;&gt;'Povolené hodnoty'!$B$6,OR(SUM(G544,J544)&lt;&gt;SUM(N544:O544,R544:X544),SUM(H544,K544)&lt;&gt;SUM(P544:Q544,Y544:AB544),COUNT(G544:H544,J544:K544)&lt;&gt;COUNT(N544:AB544)))</f>
        <v>0</v>
      </c>
      <c r="AG544" s="19" t="b">
        <f>AND(E544='Povolené hodnoty'!$B$6,$AG$5)</f>
        <v>0</v>
      </c>
    </row>
    <row r="545" spans="1:33" x14ac:dyDescent="0.2">
      <c r="A545" s="81">
        <f t="shared" si="56"/>
        <v>540</v>
      </c>
      <c r="B545" s="85"/>
      <c r="C545" s="86"/>
      <c r="D545" s="75"/>
      <c r="E545" s="76"/>
      <c r="F545" s="77"/>
      <c r="G545" s="78"/>
      <c r="H545" s="79"/>
      <c r="I545" s="45">
        <f t="shared" si="51"/>
        <v>3625</v>
      </c>
      <c r="J545" s="158"/>
      <c r="K545" s="159"/>
      <c r="L545" s="160">
        <f t="shared" si="52"/>
        <v>10884</v>
      </c>
      <c r="M545" s="46">
        <f t="shared" si="53"/>
        <v>540</v>
      </c>
      <c r="N545" s="43" t="str">
        <f>IF(AND(E545='Povolené hodnoty'!$B$4,F545=2),G545+J545,"")</f>
        <v/>
      </c>
      <c r="O545" s="45" t="str">
        <f>IF(AND(E545='Povolené hodnoty'!$B$4,F545=1),G545+J545,"")</f>
        <v/>
      </c>
      <c r="P545" s="43" t="str">
        <f>IF(AND(E545='Povolené hodnoty'!$B$4,F545=10),H545+K545,"")</f>
        <v/>
      </c>
      <c r="Q545" s="45" t="str">
        <f>IF(AND(E545='Povolené hodnoty'!$B$4,F545=9),H545+K545,"")</f>
        <v/>
      </c>
      <c r="R545" s="43" t="str">
        <f>IF(AND(E545&lt;&gt;'Povolené hodnoty'!$B$4,F545=2),G545+J545,"")</f>
        <v/>
      </c>
      <c r="S545" s="44" t="str">
        <f>IF(AND(E545&lt;&gt;'Povolené hodnoty'!$B$4,F545=3),G545+J545,"")</f>
        <v/>
      </c>
      <c r="T545" s="44" t="str">
        <f>IF(AND(E545&lt;&gt;'Povolené hodnoty'!$B$4,F545=4),G545+J545,"")</f>
        <v/>
      </c>
      <c r="U545" s="44" t="str">
        <f>IF(AND(E545&lt;&gt;'Povolené hodnoty'!$B$4,F545="5a"),G545-H545+J545-K545,"")</f>
        <v/>
      </c>
      <c r="V545" s="44" t="str">
        <f>IF(AND(E545&lt;&gt;'Povolené hodnoty'!$B$4,F545="5b"),G545-H545+J545-K545,"")</f>
        <v/>
      </c>
      <c r="W545" s="44" t="str">
        <f>IF(AND(E545&lt;&gt;'Povolené hodnoty'!$B$4,F545=6),G545+J545,"")</f>
        <v/>
      </c>
      <c r="X545" s="45" t="str">
        <f>IF(AND(E545&lt;&gt;'Povolené hodnoty'!$B$4,F545=7),G545+J545,"")</f>
        <v/>
      </c>
      <c r="Y545" s="43" t="str">
        <f>IF(AND(E545&lt;&gt;'Povolené hodnoty'!$B$4,F545=10),H545+K545,"")</f>
        <v/>
      </c>
      <c r="Z545" s="44" t="str">
        <f>IF(AND(E545&lt;&gt;'Povolené hodnoty'!$B$4,F545=11),H545+K545,"")</f>
        <v/>
      </c>
      <c r="AA545" s="44" t="str">
        <f>IF(AND(E545&lt;&gt;'Povolené hodnoty'!$B$4,F545=12),H545+K545,"")</f>
        <v/>
      </c>
      <c r="AB545" s="45" t="str">
        <f>IF(AND(E545&lt;&gt;'Povolené hodnoty'!$B$4,F545=13),H545+K545,"")</f>
        <v/>
      </c>
      <c r="AD545" s="19" t="b">
        <f t="shared" si="54"/>
        <v>0</v>
      </c>
      <c r="AE545" s="19" t="b">
        <f t="shared" si="55"/>
        <v>0</v>
      </c>
      <c r="AF545" s="19" t="b">
        <f>AND(E545&lt;&gt;'Povolené hodnoty'!$B$6,OR(SUM(G545,J545)&lt;&gt;SUM(N545:O545,R545:X545),SUM(H545,K545)&lt;&gt;SUM(P545:Q545,Y545:AB545),COUNT(G545:H545,J545:K545)&lt;&gt;COUNT(N545:AB545)))</f>
        <v>0</v>
      </c>
      <c r="AG545" s="19" t="b">
        <f>AND(E545='Povolené hodnoty'!$B$6,$AG$5)</f>
        <v>0</v>
      </c>
    </row>
    <row r="546" spans="1:33" x14ac:dyDescent="0.2">
      <c r="A546" s="81">
        <f t="shared" si="56"/>
        <v>541</v>
      </c>
      <c r="B546" s="85"/>
      <c r="C546" s="86"/>
      <c r="D546" s="75"/>
      <c r="E546" s="76"/>
      <c r="F546" s="77"/>
      <c r="G546" s="78"/>
      <c r="H546" s="79"/>
      <c r="I546" s="45">
        <f t="shared" si="51"/>
        <v>3625</v>
      </c>
      <c r="J546" s="158"/>
      <c r="K546" s="159"/>
      <c r="L546" s="160">
        <f t="shared" si="52"/>
        <v>10884</v>
      </c>
      <c r="M546" s="46">
        <f t="shared" si="53"/>
        <v>541</v>
      </c>
      <c r="N546" s="43" t="str">
        <f>IF(AND(E546='Povolené hodnoty'!$B$4,F546=2),G546+J546,"")</f>
        <v/>
      </c>
      <c r="O546" s="45" t="str">
        <f>IF(AND(E546='Povolené hodnoty'!$B$4,F546=1),G546+J546,"")</f>
        <v/>
      </c>
      <c r="P546" s="43" t="str">
        <f>IF(AND(E546='Povolené hodnoty'!$B$4,F546=10),H546+K546,"")</f>
        <v/>
      </c>
      <c r="Q546" s="45" t="str">
        <f>IF(AND(E546='Povolené hodnoty'!$B$4,F546=9),H546+K546,"")</f>
        <v/>
      </c>
      <c r="R546" s="43" t="str">
        <f>IF(AND(E546&lt;&gt;'Povolené hodnoty'!$B$4,F546=2),G546+J546,"")</f>
        <v/>
      </c>
      <c r="S546" s="44" t="str">
        <f>IF(AND(E546&lt;&gt;'Povolené hodnoty'!$B$4,F546=3),G546+J546,"")</f>
        <v/>
      </c>
      <c r="T546" s="44" t="str">
        <f>IF(AND(E546&lt;&gt;'Povolené hodnoty'!$B$4,F546=4),G546+J546,"")</f>
        <v/>
      </c>
      <c r="U546" s="44" t="str">
        <f>IF(AND(E546&lt;&gt;'Povolené hodnoty'!$B$4,F546="5a"),G546-H546+J546-K546,"")</f>
        <v/>
      </c>
      <c r="V546" s="44" t="str">
        <f>IF(AND(E546&lt;&gt;'Povolené hodnoty'!$B$4,F546="5b"),G546-H546+J546-K546,"")</f>
        <v/>
      </c>
      <c r="W546" s="44" t="str">
        <f>IF(AND(E546&lt;&gt;'Povolené hodnoty'!$B$4,F546=6),G546+J546,"")</f>
        <v/>
      </c>
      <c r="X546" s="45" t="str">
        <f>IF(AND(E546&lt;&gt;'Povolené hodnoty'!$B$4,F546=7),G546+J546,"")</f>
        <v/>
      </c>
      <c r="Y546" s="43" t="str">
        <f>IF(AND(E546&lt;&gt;'Povolené hodnoty'!$B$4,F546=10),H546+K546,"")</f>
        <v/>
      </c>
      <c r="Z546" s="44" t="str">
        <f>IF(AND(E546&lt;&gt;'Povolené hodnoty'!$B$4,F546=11),H546+K546,"")</f>
        <v/>
      </c>
      <c r="AA546" s="44" t="str">
        <f>IF(AND(E546&lt;&gt;'Povolené hodnoty'!$B$4,F546=12),H546+K546,"")</f>
        <v/>
      </c>
      <c r="AB546" s="45" t="str">
        <f>IF(AND(E546&lt;&gt;'Povolené hodnoty'!$B$4,F546=13),H546+K546,"")</f>
        <v/>
      </c>
      <c r="AD546" s="19" t="b">
        <f t="shared" si="54"/>
        <v>0</v>
      </c>
      <c r="AE546" s="19" t="b">
        <f t="shared" si="55"/>
        <v>0</v>
      </c>
      <c r="AF546" s="19" t="b">
        <f>AND(E546&lt;&gt;'Povolené hodnoty'!$B$6,OR(SUM(G546,J546)&lt;&gt;SUM(N546:O546,R546:X546),SUM(H546,K546)&lt;&gt;SUM(P546:Q546,Y546:AB546),COUNT(G546:H546,J546:K546)&lt;&gt;COUNT(N546:AB546)))</f>
        <v>0</v>
      </c>
      <c r="AG546" s="19" t="b">
        <f>AND(E546='Povolené hodnoty'!$B$6,$AG$5)</f>
        <v>0</v>
      </c>
    </row>
    <row r="547" spans="1:33" x14ac:dyDescent="0.2">
      <c r="A547" s="81">
        <f t="shared" si="56"/>
        <v>542</v>
      </c>
      <c r="B547" s="85"/>
      <c r="C547" s="86"/>
      <c r="D547" s="75"/>
      <c r="E547" s="76"/>
      <c r="F547" s="77"/>
      <c r="G547" s="78"/>
      <c r="H547" s="79"/>
      <c r="I547" s="45">
        <f t="shared" si="51"/>
        <v>3625</v>
      </c>
      <c r="J547" s="158"/>
      <c r="K547" s="159"/>
      <c r="L547" s="160">
        <f t="shared" si="52"/>
        <v>10884</v>
      </c>
      <c r="M547" s="46">
        <f t="shared" si="53"/>
        <v>542</v>
      </c>
      <c r="N547" s="43" t="str">
        <f>IF(AND(E547='Povolené hodnoty'!$B$4,F547=2),G547+J547,"")</f>
        <v/>
      </c>
      <c r="O547" s="45" t="str">
        <f>IF(AND(E547='Povolené hodnoty'!$B$4,F547=1),G547+J547,"")</f>
        <v/>
      </c>
      <c r="P547" s="43" t="str">
        <f>IF(AND(E547='Povolené hodnoty'!$B$4,F547=10),H547+K547,"")</f>
        <v/>
      </c>
      <c r="Q547" s="45" t="str">
        <f>IF(AND(E547='Povolené hodnoty'!$B$4,F547=9),H547+K547,"")</f>
        <v/>
      </c>
      <c r="R547" s="43" t="str">
        <f>IF(AND(E547&lt;&gt;'Povolené hodnoty'!$B$4,F547=2),G547+J547,"")</f>
        <v/>
      </c>
      <c r="S547" s="44" t="str">
        <f>IF(AND(E547&lt;&gt;'Povolené hodnoty'!$B$4,F547=3),G547+J547,"")</f>
        <v/>
      </c>
      <c r="T547" s="44" t="str">
        <f>IF(AND(E547&lt;&gt;'Povolené hodnoty'!$B$4,F547=4),G547+J547,"")</f>
        <v/>
      </c>
      <c r="U547" s="44" t="str">
        <f>IF(AND(E547&lt;&gt;'Povolené hodnoty'!$B$4,F547="5a"),G547-H547+J547-K547,"")</f>
        <v/>
      </c>
      <c r="V547" s="44" t="str">
        <f>IF(AND(E547&lt;&gt;'Povolené hodnoty'!$B$4,F547="5b"),G547-H547+J547-K547,"")</f>
        <v/>
      </c>
      <c r="W547" s="44" t="str">
        <f>IF(AND(E547&lt;&gt;'Povolené hodnoty'!$B$4,F547=6),G547+J547,"")</f>
        <v/>
      </c>
      <c r="X547" s="45" t="str">
        <f>IF(AND(E547&lt;&gt;'Povolené hodnoty'!$B$4,F547=7),G547+J547,"")</f>
        <v/>
      </c>
      <c r="Y547" s="43" t="str">
        <f>IF(AND(E547&lt;&gt;'Povolené hodnoty'!$B$4,F547=10),H547+K547,"")</f>
        <v/>
      </c>
      <c r="Z547" s="44" t="str">
        <f>IF(AND(E547&lt;&gt;'Povolené hodnoty'!$B$4,F547=11),H547+K547,"")</f>
        <v/>
      </c>
      <c r="AA547" s="44" t="str">
        <f>IF(AND(E547&lt;&gt;'Povolené hodnoty'!$B$4,F547=12),H547+K547,"")</f>
        <v/>
      </c>
      <c r="AB547" s="45" t="str">
        <f>IF(AND(E547&lt;&gt;'Povolené hodnoty'!$B$4,F547=13),H547+K547,"")</f>
        <v/>
      </c>
      <c r="AD547" s="19" t="b">
        <f t="shared" si="54"/>
        <v>0</v>
      </c>
      <c r="AE547" s="19" t="b">
        <f t="shared" si="55"/>
        <v>0</v>
      </c>
      <c r="AF547" s="19" t="b">
        <f>AND(E547&lt;&gt;'Povolené hodnoty'!$B$6,OR(SUM(G547,J547)&lt;&gt;SUM(N547:O547,R547:X547),SUM(H547,K547)&lt;&gt;SUM(P547:Q547,Y547:AB547),COUNT(G547:H547,J547:K547)&lt;&gt;COUNT(N547:AB547)))</f>
        <v>0</v>
      </c>
      <c r="AG547" s="19" t="b">
        <f>AND(E547='Povolené hodnoty'!$B$6,$AG$5)</f>
        <v>0</v>
      </c>
    </row>
    <row r="548" spans="1:33" x14ac:dyDescent="0.2">
      <c r="A548" s="81">
        <f t="shared" si="56"/>
        <v>543</v>
      </c>
      <c r="B548" s="85"/>
      <c r="C548" s="86"/>
      <c r="D548" s="75"/>
      <c r="E548" s="76"/>
      <c r="F548" s="77"/>
      <c r="G548" s="78"/>
      <c r="H548" s="79"/>
      <c r="I548" s="45">
        <f t="shared" si="51"/>
        <v>3625</v>
      </c>
      <c r="J548" s="158"/>
      <c r="K548" s="159"/>
      <c r="L548" s="160">
        <f t="shared" si="52"/>
        <v>10884</v>
      </c>
      <c r="M548" s="46">
        <f t="shared" si="53"/>
        <v>543</v>
      </c>
      <c r="N548" s="43" t="str">
        <f>IF(AND(E548='Povolené hodnoty'!$B$4,F548=2),G548+J548,"")</f>
        <v/>
      </c>
      <c r="O548" s="45" t="str">
        <f>IF(AND(E548='Povolené hodnoty'!$B$4,F548=1),G548+J548,"")</f>
        <v/>
      </c>
      <c r="P548" s="43" t="str">
        <f>IF(AND(E548='Povolené hodnoty'!$B$4,F548=10),H548+K548,"")</f>
        <v/>
      </c>
      <c r="Q548" s="45" t="str">
        <f>IF(AND(E548='Povolené hodnoty'!$B$4,F548=9),H548+K548,"")</f>
        <v/>
      </c>
      <c r="R548" s="43" t="str">
        <f>IF(AND(E548&lt;&gt;'Povolené hodnoty'!$B$4,F548=2),G548+J548,"")</f>
        <v/>
      </c>
      <c r="S548" s="44" t="str">
        <f>IF(AND(E548&lt;&gt;'Povolené hodnoty'!$B$4,F548=3),G548+J548,"")</f>
        <v/>
      </c>
      <c r="T548" s="44" t="str">
        <f>IF(AND(E548&lt;&gt;'Povolené hodnoty'!$B$4,F548=4),G548+J548,"")</f>
        <v/>
      </c>
      <c r="U548" s="44" t="str">
        <f>IF(AND(E548&lt;&gt;'Povolené hodnoty'!$B$4,F548="5a"),G548-H548+J548-K548,"")</f>
        <v/>
      </c>
      <c r="V548" s="44" t="str">
        <f>IF(AND(E548&lt;&gt;'Povolené hodnoty'!$B$4,F548="5b"),G548-H548+J548-K548,"")</f>
        <v/>
      </c>
      <c r="W548" s="44" t="str">
        <f>IF(AND(E548&lt;&gt;'Povolené hodnoty'!$B$4,F548=6),G548+J548,"")</f>
        <v/>
      </c>
      <c r="X548" s="45" t="str">
        <f>IF(AND(E548&lt;&gt;'Povolené hodnoty'!$B$4,F548=7),G548+J548,"")</f>
        <v/>
      </c>
      <c r="Y548" s="43" t="str">
        <f>IF(AND(E548&lt;&gt;'Povolené hodnoty'!$B$4,F548=10),H548+K548,"")</f>
        <v/>
      </c>
      <c r="Z548" s="44" t="str">
        <f>IF(AND(E548&lt;&gt;'Povolené hodnoty'!$B$4,F548=11),H548+K548,"")</f>
        <v/>
      </c>
      <c r="AA548" s="44" t="str">
        <f>IF(AND(E548&lt;&gt;'Povolené hodnoty'!$B$4,F548=12),H548+K548,"")</f>
        <v/>
      </c>
      <c r="AB548" s="45" t="str">
        <f>IF(AND(E548&lt;&gt;'Povolené hodnoty'!$B$4,F548=13),H548+K548,"")</f>
        <v/>
      </c>
      <c r="AD548" s="19" t="b">
        <f t="shared" si="54"/>
        <v>0</v>
      </c>
      <c r="AE548" s="19" t="b">
        <f t="shared" si="55"/>
        <v>0</v>
      </c>
      <c r="AF548" s="19" t="b">
        <f>AND(E548&lt;&gt;'Povolené hodnoty'!$B$6,OR(SUM(G548,J548)&lt;&gt;SUM(N548:O548,R548:X548),SUM(H548,K548)&lt;&gt;SUM(P548:Q548,Y548:AB548),COUNT(G548:H548,J548:K548)&lt;&gt;COUNT(N548:AB548)))</f>
        <v>0</v>
      </c>
      <c r="AG548" s="19" t="b">
        <f>AND(E548='Povolené hodnoty'!$B$6,$AG$5)</f>
        <v>0</v>
      </c>
    </row>
    <row r="549" spans="1:33" x14ac:dyDescent="0.2">
      <c r="A549" s="81">
        <f t="shared" si="56"/>
        <v>544</v>
      </c>
      <c r="B549" s="85"/>
      <c r="C549" s="86"/>
      <c r="D549" s="75"/>
      <c r="E549" s="76"/>
      <c r="F549" s="77"/>
      <c r="G549" s="78"/>
      <c r="H549" s="79"/>
      <c r="I549" s="45">
        <f t="shared" si="51"/>
        <v>3625</v>
      </c>
      <c r="J549" s="158"/>
      <c r="K549" s="159"/>
      <c r="L549" s="160">
        <f t="shared" si="52"/>
        <v>10884</v>
      </c>
      <c r="M549" s="46">
        <f t="shared" si="53"/>
        <v>544</v>
      </c>
      <c r="N549" s="43" t="str">
        <f>IF(AND(E549='Povolené hodnoty'!$B$4,F549=2),G549+J549,"")</f>
        <v/>
      </c>
      <c r="O549" s="45" t="str">
        <f>IF(AND(E549='Povolené hodnoty'!$B$4,F549=1),G549+J549,"")</f>
        <v/>
      </c>
      <c r="P549" s="43" t="str">
        <f>IF(AND(E549='Povolené hodnoty'!$B$4,F549=10),H549+K549,"")</f>
        <v/>
      </c>
      <c r="Q549" s="45" t="str">
        <f>IF(AND(E549='Povolené hodnoty'!$B$4,F549=9),H549+K549,"")</f>
        <v/>
      </c>
      <c r="R549" s="43" t="str">
        <f>IF(AND(E549&lt;&gt;'Povolené hodnoty'!$B$4,F549=2),G549+J549,"")</f>
        <v/>
      </c>
      <c r="S549" s="44" t="str">
        <f>IF(AND(E549&lt;&gt;'Povolené hodnoty'!$B$4,F549=3),G549+J549,"")</f>
        <v/>
      </c>
      <c r="T549" s="44" t="str">
        <f>IF(AND(E549&lt;&gt;'Povolené hodnoty'!$B$4,F549=4),G549+J549,"")</f>
        <v/>
      </c>
      <c r="U549" s="44" t="str">
        <f>IF(AND(E549&lt;&gt;'Povolené hodnoty'!$B$4,F549="5a"),G549-H549+J549-K549,"")</f>
        <v/>
      </c>
      <c r="V549" s="44" t="str">
        <f>IF(AND(E549&lt;&gt;'Povolené hodnoty'!$B$4,F549="5b"),G549-H549+J549-K549,"")</f>
        <v/>
      </c>
      <c r="W549" s="44" t="str">
        <f>IF(AND(E549&lt;&gt;'Povolené hodnoty'!$B$4,F549=6),G549+J549,"")</f>
        <v/>
      </c>
      <c r="X549" s="45" t="str">
        <f>IF(AND(E549&lt;&gt;'Povolené hodnoty'!$B$4,F549=7),G549+J549,"")</f>
        <v/>
      </c>
      <c r="Y549" s="43" t="str">
        <f>IF(AND(E549&lt;&gt;'Povolené hodnoty'!$B$4,F549=10),H549+K549,"")</f>
        <v/>
      </c>
      <c r="Z549" s="44" t="str">
        <f>IF(AND(E549&lt;&gt;'Povolené hodnoty'!$B$4,F549=11),H549+K549,"")</f>
        <v/>
      </c>
      <c r="AA549" s="44" t="str">
        <f>IF(AND(E549&lt;&gt;'Povolené hodnoty'!$B$4,F549=12),H549+K549,"")</f>
        <v/>
      </c>
      <c r="AB549" s="45" t="str">
        <f>IF(AND(E549&lt;&gt;'Povolené hodnoty'!$B$4,F549=13),H549+K549,"")</f>
        <v/>
      </c>
      <c r="AD549" s="19" t="b">
        <f t="shared" si="54"/>
        <v>0</v>
      </c>
      <c r="AE549" s="19" t="b">
        <f t="shared" si="55"/>
        <v>0</v>
      </c>
      <c r="AF549" s="19" t="b">
        <f>AND(E549&lt;&gt;'Povolené hodnoty'!$B$6,OR(SUM(G549,J549)&lt;&gt;SUM(N549:O549,R549:X549),SUM(H549,K549)&lt;&gt;SUM(P549:Q549,Y549:AB549),COUNT(G549:H549,J549:K549)&lt;&gt;COUNT(N549:AB549)))</f>
        <v>0</v>
      </c>
      <c r="AG549" s="19" t="b">
        <f>AND(E549='Povolené hodnoty'!$B$6,$AG$5)</f>
        <v>0</v>
      </c>
    </row>
    <row r="550" spans="1:33" x14ac:dyDescent="0.2">
      <c r="A550" s="81">
        <f t="shared" si="56"/>
        <v>545</v>
      </c>
      <c r="B550" s="85"/>
      <c r="C550" s="86"/>
      <c r="D550" s="75"/>
      <c r="E550" s="76"/>
      <c r="F550" s="77"/>
      <c r="G550" s="78"/>
      <c r="H550" s="79"/>
      <c r="I550" s="45">
        <f t="shared" si="51"/>
        <v>3625</v>
      </c>
      <c r="J550" s="158"/>
      <c r="K550" s="159"/>
      <c r="L550" s="160">
        <f t="shared" si="52"/>
        <v>10884</v>
      </c>
      <c r="M550" s="46">
        <f t="shared" si="53"/>
        <v>545</v>
      </c>
      <c r="N550" s="43" t="str">
        <f>IF(AND(E550='Povolené hodnoty'!$B$4,F550=2),G550+J550,"")</f>
        <v/>
      </c>
      <c r="O550" s="45" t="str">
        <f>IF(AND(E550='Povolené hodnoty'!$B$4,F550=1),G550+J550,"")</f>
        <v/>
      </c>
      <c r="P550" s="43" t="str">
        <f>IF(AND(E550='Povolené hodnoty'!$B$4,F550=10),H550+K550,"")</f>
        <v/>
      </c>
      <c r="Q550" s="45" t="str">
        <f>IF(AND(E550='Povolené hodnoty'!$B$4,F550=9),H550+K550,"")</f>
        <v/>
      </c>
      <c r="R550" s="43" t="str">
        <f>IF(AND(E550&lt;&gt;'Povolené hodnoty'!$B$4,F550=2),G550+J550,"")</f>
        <v/>
      </c>
      <c r="S550" s="44" t="str">
        <f>IF(AND(E550&lt;&gt;'Povolené hodnoty'!$B$4,F550=3),G550+J550,"")</f>
        <v/>
      </c>
      <c r="T550" s="44" t="str">
        <f>IF(AND(E550&lt;&gt;'Povolené hodnoty'!$B$4,F550=4),G550+J550,"")</f>
        <v/>
      </c>
      <c r="U550" s="44" t="str">
        <f>IF(AND(E550&lt;&gt;'Povolené hodnoty'!$B$4,F550="5a"),G550-H550+J550-K550,"")</f>
        <v/>
      </c>
      <c r="V550" s="44" t="str">
        <f>IF(AND(E550&lt;&gt;'Povolené hodnoty'!$B$4,F550="5b"),G550-H550+J550-K550,"")</f>
        <v/>
      </c>
      <c r="W550" s="44" t="str">
        <f>IF(AND(E550&lt;&gt;'Povolené hodnoty'!$B$4,F550=6),G550+J550,"")</f>
        <v/>
      </c>
      <c r="X550" s="45" t="str">
        <f>IF(AND(E550&lt;&gt;'Povolené hodnoty'!$B$4,F550=7),G550+J550,"")</f>
        <v/>
      </c>
      <c r="Y550" s="43" t="str">
        <f>IF(AND(E550&lt;&gt;'Povolené hodnoty'!$B$4,F550=10),H550+K550,"")</f>
        <v/>
      </c>
      <c r="Z550" s="44" t="str">
        <f>IF(AND(E550&lt;&gt;'Povolené hodnoty'!$B$4,F550=11),H550+K550,"")</f>
        <v/>
      </c>
      <c r="AA550" s="44" t="str">
        <f>IF(AND(E550&lt;&gt;'Povolené hodnoty'!$B$4,F550=12),H550+K550,"")</f>
        <v/>
      </c>
      <c r="AB550" s="45" t="str">
        <f>IF(AND(E550&lt;&gt;'Povolené hodnoty'!$B$4,F550=13),H550+K550,"")</f>
        <v/>
      </c>
      <c r="AD550" s="19" t="b">
        <f t="shared" si="54"/>
        <v>0</v>
      </c>
      <c r="AE550" s="19" t="b">
        <f t="shared" si="55"/>
        <v>0</v>
      </c>
      <c r="AF550" s="19" t="b">
        <f>AND(E550&lt;&gt;'Povolené hodnoty'!$B$6,OR(SUM(G550,J550)&lt;&gt;SUM(N550:O550,R550:X550),SUM(H550,K550)&lt;&gt;SUM(P550:Q550,Y550:AB550),COUNT(G550:H550,J550:K550)&lt;&gt;COUNT(N550:AB550)))</f>
        <v>0</v>
      </c>
      <c r="AG550" s="19" t="b">
        <f>AND(E550='Povolené hodnoty'!$B$6,$AG$5)</f>
        <v>0</v>
      </c>
    </row>
    <row r="551" spans="1:33" x14ac:dyDescent="0.2">
      <c r="A551" s="81">
        <f t="shared" si="56"/>
        <v>546</v>
      </c>
      <c r="B551" s="85"/>
      <c r="C551" s="86"/>
      <c r="D551" s="75"/>
      <c r="E551" s="76"/>
      <c r="F551" s="77"/>
      <c r="G551" s="78"/>
      <c r="H551" s="79"/>
      <c r="I551" s="45">
        <f t="shared" si="51"/>
        <v>3625</v>
      </c>
      <c r="J551" s="158"/>
      <c r="K551" s="159"/>
      <c r="L551" s="160">
        <f t="shared" si="52"/>
        <v>10884</v>
      </c>
      <c r="M551" s="46">
        <f t="shared" si="53"/>
        <v>546</v>
      </c>
      <c r="N551" s="43" t="str">
        <f>IF(AND(E551='Povolené hodnoty'!$B$4,F551=2),G551+J551,"")</f>
        <v/>
      </c>
      <c r="O551" s="45" t="str">
        <f>IF(AND(E551='Povolené hodnoty'!$B$4,F551=1),G551+J551,"")</f>
        <v/>
      </c>
      <c r="P551" s="43" t="str">
        <f>IF(AND(E551='Povolené hodnoty'!$B$4,F551=10),H551+K551,"")</f>
        <v/>
      </c>
      <c r="Q551" s="45" t="str">
        <f>IF(AND(E551='Povolené hodnoty'!$B$4,F551=9),H551+K551,"")</f>
        <v/>
      </c>
      <c r="R551" s="43" t="str">
        <f>IF(AND(E551&lt;&gt;'Povolené hodnoty'!$B$4,F551=2),G551+J551,"")</f>
        <v/>
      </c>
      <c r="S551" s="44" t="str">
        <f>IF(AND(E551&lt;&gt;'Povolené hodnoty'!$B$4,F551=3),G551+J551,"")</f>
        <v/>
      </c>
      <c r="T551" s="44" t="str">
        <f>IF(AND(E551&lt;&gt;'Povolené hodnoty'!$B$4,F551=4),G551+J551,"")</f>
        <v/>
      </c>
      <c r="U551" s="44" t="str">
        <f>IF(AND(E551&lt;&gt;'Povolené hodnoty'!$B$4,F551="5a"),G551-H551+J551-K551,"")</f>
        <v/>
      </c>
      <c r="V551" s="44" t="str">
        <f>IF(AND(E551&lt;&gt;'Povolené hodnoty'!$B$4,F551="5b"),G551-H551+J551-K551,"")</f>
        <v/>
      </c>
      <c r="W551" s="44" t="str">
        <f>IF(AND(E551&lt;&gt;'Povolené hodnoty'!$B$4,F551=6),G551+J551,"")</f>
        <v/>
      </c>
      <c r="X551" s="45" t="str">
        <f>IF(AND(E551&lt;&gt;'Povolené hodnoty'!$B$4,F551=7),G551+J551,"")</f>
        <v/>
      </c>
      <c r="Y551" s="43" t="str">
        <f>IF(AND(E551&lt;&gt;'Povolené hodnoty'!$B$4,F551=10),H551+K551,"")</f>
        <v/>
      </c>
      <c r="Z551" s="44" t="str">
        <f>IF(AND(E551&lt;&gt;'Povolené hodnoty'!$B$4,F551=11),H551+K551,"")</f>
        <v/>
      </c>
      <c r="AA551" s="44" t="str">
        <f>IF(AND(E551&lt;&gt;'Povolené hodnoty'!$B$4,F551=12),H551+K551,"")</f>
        <v/>
      </c>
      <c r="AB551" s="45" t="str">
        <f>IF(AND(E551&lt;&gt;'Povolené hodnoty'!$B$4,F551=13),H551+K551,"")</f>
        <v/>
      </c>
      <c r="AD551" s="19" t="b">
        <f t="shared" si="54"/>
        <v>0</v>
      </c>
      <c r="AE551" s="19" t="b">
        <f t="shared" si="55"/>
        <v>0</v>
      </c>
      <c r="AF551" s="19" t="b">
        <f>AND(E551&lt;&gt;'Povolené hodnoty'!$B$6,OR(SUM(G551,J551)&lt;&gt;SUM(N551:O551,R551:X551),SUM(H551,K551)&lt;&gt;SUM(P551:Q551,Y551:AB551),COUNT(G551:H551,J551:K551)&lt;&gt;COUNT(N551:AB551)))</f>
        <v>0</v>
      </c>
      <c r="AG551" s="19" t="b">
        <f>AND(E551='Povolené hodnoty'!$B$6,$AG$5)</f>
        <v>0</v>
      </c>
    </row>
    <row r="552" spans="1:33" x14ac:dyDescent="0.2">
      <c r="A552" s="81">
        <f t="shared" si="56"/>
        <v>547</v>
      </c>
      <c r="B552" s="85"/>
      <c r="C552" s="86"/>
      <c r="D552" s="75"/>
      <c r="E552" s="76"/>
      <c r="F552" s="77"/>
      <c r="G552" s="78"/>
      <c r="H552" s="79"/>
      <c r="I552" s="45">
        <f t="shared" si="51"/>
        <v>3625</v>
      </c>
      <c r="J552" s="158"/>
      <c r="K552" s="159"/>
      <c r="L552" s="160">
        <f t="shared" si="52"/>
        <v>10884</v>
      </c>
      <c r="M552" s="46">
        <f t="shared" si="53"/>
        <v>547</v>
      </c>
      <c r="N552" s="43" t="str">
        <f>IF(AND(E552='Povolené hodnoty'!$B$4,F552=2),G552+J552,"")</f>
        <v/>
      </c>
      <c r="O552" s="45" t="str">
        <f>IF(AND(E552='Povolené hodnoty'!$B$4,F552=1),G552+J552,"")</f>
        <v/>
      </c>
      <c r="P552" s="43" t="str">
        <f>IF(AND(E552='Povolené hodnoty'!$B$4,F552=10),H552+K552,"")</f>
        <v/>
      </c>
      <c r="Q552" s="45" t="str">
        <f>IF(AND(E552='Povolené hodnoty'!$B$4,F552=9),H552+K552,"")</f>
        <v/>
      </c>
      <c r="R552" s="43" t="str">
        <f>IF(AND(E552&lt;&gt;'Povolené hodnoty'!$B$4,F552=2),G552+J552,"")</f>
        <v/>
      </c>
      <c r="S552" s="44" t="str">
        <f>IF(AND(E552&lt;&gt;'Povolené hodnoty'!$B$4,F552=3),G552+J552,"")</f>
        <v/>
      </c>
      <c r="T552" s="44" t="str">
        <f>IF(AND(E552&lt;&gt;'Povolené hodnoty'!$B$4,F552=4),G552+J552,"")</f>
        <v/>
      </c>
      <c r="U552" s="44" t="str">
        <f>IF(AND(E552&lt;&gt;'Povolené hodnoty'!$B$4,F552="5a"),G552-H552+J552-K552,"")</f>
        <v/>
      </c>
      <c r="V552" s="44" t="str">
        <f>IF(AND(E552&lt;&gt;'Povolené hodnoty'!$B$4,F552="5b"),G552-H552+J552-K552,"")</f>
        <v/>
      </c>
      <c r="W552" s="44" t="str">
        <f>IF(AND(E552&lt;&gt;'Povolené hodnoty'!$B$4,F552=6),G552+J552,"")</f>
        <v/>
      </c>
      <c r="X552" s="45" t="str">
        <f>IF(AND(E552&lt;&gt;'Povolené hodnoty'!$B$4,F552=7),G552+J552,"")</f>
        <v/>
      </c>
      <c r="Y552" s="43" t="str">
        <f>IF(AND(E552&lt;&gt;'Povolené hodnoty'!$B$4,F552=10),H552+K552,"")</f>
        <v/>
      </c>
      <c r="Z552" s="44" t="str">
        <f>IF(AND(E552&lt;&gt;'Povolené hodnoty'!$B$4,F552=11),H552+K552,"")</f>
        <v/>
      </c>
      <c r="AA552" s="44" t="str">
        <f>IF(AND(E552&lt;&gt;'Povolené hodnoty'!$B$4,F552=12),H552+K552,"")</f>
        <v/>
      </c>
      <c r="AB552" s="45" t="str">
        <f>IF(AND(E552&lt;&gt;'Povolené hodnoty'!$B$4,F552=13),H552+K552,"")</f>
        <v/>
      </c>
      <c r="AD552" s="19" t="b">
        <f t="shared" si="54"/>
        <v>0</v>
      </c>
      <c r="AE552" s="19" t="b">
        <f t="shared" si="55"/>
        <v>0</v>
      </c>
      <c r="AF552" s="19" t="b">
        <f>AND(E552&lt;&gt;'Povolené hodnoty'!$B$6,OR(SUM(G552,J552)&lt;&gt;SUM(N552:O552,R552:X552),SUM(H552,K552)&lt;&gt;SUM(P552:Q552,Y552:AB552),COUNT(G552:H552,J552:K552)&lt;&gt;COUNT(N552:AB552)))</f>
        <v>0</v>
      </c>
      <c r="AG552" s="19" t="b">
        <f>AND(E552='Povolené hodnoty'!$B$6,$AG$5)</f>
        <v>0</v>
      </c>
    </row>
    <row r="553" spans="1:33" x14ac:dyDescent="0.2">
      <c r="A553" s="81">
        <f t="shared" si="56"/>
        <v>548</v>
      </c>
      <c r="B553" s="85"/>
      <c r="C553" s="86"/>
      <c r="D553" s="75"/>
      <c r="E553" s="76"/>
      <c r="F553" s="77"/>
      <c r="G553" s="78"/>
      <c r="H553" s="79"/>
      <c r="I553" s="45">
        <f t="shared" si="51"/>
        <v>3625</v>
      </c>
      <c r="J553" s="158"/>
      <c r="K553" s="159"/>
      <c r="L553" s="160">
        <f t="shared" si="52"/>
        <v>10884</v>
      </c>
      <c r="M553" s="46">
        <f t="shared" si="53"/>
        <v>548</v>
      </c>
      <c r="N553" s="43" t="str">
        <f>IF(AND(E553='Povolené hodnoty'!$B$4,F553=2),G553+J553,"")</f>
        <v/>
      </c>
      <c r="O553" s="45" t="str">
        <f>IF(AND(E553='Povolené hodnoty'!$B$4,F553=1),G553+J553,"")</f>
        <v/>
      </c>
      <c r="P553" s="43" t="str">
        <f>IF(AND(E553='Povolené hodnoty'!$B$4,F553=10),H553+K553,"")</f>
        <v/>
      </c>
      <c r="Q553" s="45" t="str">
        <f>IF(AND(E553='Povolené hodnoty'!$B$4,F553=9),H553+K553,"")</f>
        <v/>
      </c>
      <c r="R553" s="43" t="str">
        <f>IF(AND(E553&lt;&gt;'Povolené hodnoty'!$B$4,F553=2),G553+J553,"")</f>
        <v/>
      </c>
      <c r="S553" s="44" t="str">
        <f>IF(AND(E553&lt;&gt;'Povolené hodnoty'!$B$4,F553=3),G553+J553,"")</f>
        <v/>
      </c>
      <c r="T553" s="44" t="str">
        <f>IF(AND(E553&lt;&gt;'Povolené hodnoty'!$B$4,F553=4),G553+J553,"")</f>
        <v/>
      </c>
      <c r="U553" s="44" t="str">
        <f>IF(AND(E553&lt;&gt;'Povolené hodnoty'!$B$4,F553="5a"),G553-H553+J553-K553,"")</f>
        <v/>
      </c>
      <c r="V553" s="44" t="str">
        <f>IF(AND(E553&lt;&gt;'Povolené hodnoty'!$B$4,F553="5b"),G553-H553+J553-K553,"")</f>
        <v/>
      </c>
      <c r="W553" s="44" t="str">
        <f>IF(AND(E553&lt;&gt;'Povolené hodnoty'!$B$4,F553=6),G553+J553,"")</f>
        <v/>
      </c>
      <c r="X553" s="45" t="str">
        <f>IF(AND(E553&lt;&gt;'Povolené hodnoty'!$B$4,F553=7),G553+J553,"")</f>
        <v/>
      </c>
      <c r="Y553" s="43" t="str">
        <f>IF(AND(E553&lt;&gt;'Povolené hodnoty'!$B$4,F553=10),H553+K553,"")</f>
        <v/>
      </c>
      <c r="Z553" s="44" t="str">
        <f>IF(AND(E553&lt;&gt;'Povolené hodnoty'!$B$4,F553=11),H553+K553,"")</f>
        <v/>
      </c>
      <c r="AA553" s="44" t="str">
        <f>IF(AND(E553&lt;&gt;'Povolené hodnoty'!$B$4,F553=12),H553+K553,"")</f>
        <v/>
      </c>
      <c r="AB553" s="45" t="str">
        <f>IF(AND(E553&lt;&gt;'Povolené hodnoty'!$B$4,F553=13),H553+K553,"")</f>
        <v/>
      </c>
      <c r="AD553" s="19" t="b">
        <f t="shared" si="54"/>
        <v>0</v>
      </c>
      <c r="AE553" s="19" t="b">
        <f t="shared" si="55"/>
        <v>0</v>
      </c>
      <c r="AF553" s="19" t="b">
        <f>AND(E553&lt;&gt;'Povolené hodnoty'!$B$6,OR(SUM(G553,J553)&lt;&gt;SUM(N553:O553,R553:X553),SUM(H553,K553)&lt;&gt;SUM(P553:Q553,Y553:AB553),COUNT(G553:H553,J553:K553)&lt;&gt;COUNT(N553:AB553)))</f>
        <v>0</v>
      </c>
      <c r="AG553" s="19" t="b">
        <f>AND(E553='Povolené hodnoty'!$B$6,$AG$5)</f>
        <v>0</v>
      </c>
    </row>
    <row r="554" spans="1:33" x14ac:dyDescent="0.2">
      <c r="A554" s="81">
        <f t="shared" si="56"/>
        <v>549</v>
      </c>
      <c r="B554" s="85"/>
      <c r="C554" s="86"/>
      <c r="D554" s="75"/>
      <c r="E554" s="76"/>
      <c r="F554" s="77"/>
      <c r="G554" s="78"/>
      <c r="H554" s="79"/>
      <c r="I554" s="45">
        <f t="shared" si="51"/>
        <v>3625</v>
      </c>
      <c r="J554" s="158"/>
      <c r="K554" s="159"/>
      <c r="L554" s="160">
        <f t="shared" si="52"/>
        <v>10884</v>
      </c>
      <c r="M554" s="46">
        <f t="shared" si="53"/>
        <v>549</v>
      </c>
      <c r="N554" s="43" t="str">
        <f>IF(AND(E554='Povolené hodnoty'!$B$4,F554=2),G554+J554,"")</f>
        <v/>
      </c>
      <c r="O554" s="45" t="str">
        <f>IF(AND(E554='Povolené hodnoty'!$B$4,F554=1),G554+J554,"")</f>
        <v/>
      </c>
      <c r="P554" s="43" t="str">
        <f>IF(AND(E554='Povolené hodnoty'!$B$4,F554=10),H554+K554,"")</f>
        <v/>
      </c>
      <c r="Q554" s="45" t="str">
        <f>IF(AND(E554='Povolené hodnoty'!$B$4,F554=9),H554+K554,"")</f>
        <v/>
      </c>
      <c r="R554" s="43" t="str">
        <f>IF(AND(E554&lt;&gt;'Povolené hodnoty'!$B$4,F554=2),G554+J554,"")</f>
        <v/>
      </c>
      <c r="S554" s="44" t="str">
        <f>IF(AND(E554&lt;&gt;'Povolené hodnoty'!$B$4,F554=3),G554+J554,"")</f>
        <v/>
      </c>
      <c r="T554" s="44" t="str">
        <f>IF(AND(E554&lt;&gt;'Povolené hodnoty'!$B$4,F554=4),G554+J554,"")</f>
        <v/>
      </c>
      <c r="U554" s="44" t="str">
        <f>IF(AND(E554&lt;&gt;'Povolené hodnoty'!$B$4,F554="5a"),G554-H554+J554-K554,"")</f>
        <v/>
      </c>
      <c r="V554" s="44" t="str">
        <f>IF(AND(E554&lt;&gt;'Povolené hodnoty'!$B$4,F554="5b"),G554-H554+J554-K554,"")</f>
        <v/>
      </c>
      <c r="W554" s="44" t="str">
        <f>IF(AND(E554&lt;&gt;'Povolené hodnoty'!$B$4,F554=6),G554+J554,"")</f>
        <v/>
      </c>
      <c r="X554" s="45" t="str">
        <f>IF(AND(E554&lt;&gt;'Povolené hodnoty'!$B$4,F554=7),G554+J554,"")</f>
        <v/>
      </c>
      <c r="Y554" s="43" t="str">
        <f>IF(AND(E554&lt;&gt;'Povolené hodnoty'!$B$4,F554=10),H554+K554,"")</f>
        <v/>
      </c>
      <c r="Z554" s="44" t="str">
        <f>IF(AND(E554&lt;&gt;'Povolené hodnoty'!$B$4,F554=11),H554+K554,"")</f>
        <v/>
      </c>
      <c r="AA554" s="44" t="str">
        <f>IF(AND(E554&lt;&gt;'Povolené hodnoty'!$B$4,F554=12),H554+K554,"")</f>
        <v/>
      </c>
      <c r="AB554" s="45" t="str">
        <f>IF(AND(E554&lt;&gt;'Povolené hodnoty'!$B$4,F554=13),H554+K554,"")</f>
        <v/>
      </c>
      <c r="AD554" s="19" t="b">
        <f t="shared" si="54"/>
        <v>0</v>
      </c>
      <c r="AE554" s="19" t="b">
        <f t="shared" si="55"/>
        <v>0</v>
      </c>
      <c r="AF554" s="19" t="b">
        <f>AND(E554&lt;&gt;'Povolené hodnoty'!$B$6,OR(SUM(G554,J554)&lt;&gt;SUM(N554:O554,R554:X554),SUM(H554,K554)&lt;&gt;SUM(P554:Q554,Y554:AB554),COUNT(G554:H554,J554:K554)&lt;&gt;COUNT(N554:AB554)))</f>
        <v>0</v>
      </c>
      <c r="AG554" s="19" t="b">
        <f>AND(E554='Povolené hodnoty'!$B$6,$AG$5)</f>
        <v>0</v>
      </c>
    </row>
    <row r="555" spans="1:33" x14ac:dyDescent="0.2">
      <c r="A555" s="81">
        <f t="shared" si="56"/>
        <v>550</v>
      </c>
      <c r="B555" s="85"/>
      <c r="C555" s="86"/>
      <c r="D555" s="75"/>
      <c r="E555" s="76"/>
      <c r="F555" s="77"/>
      <c r="G555" s="78"/>
      <c r="H555" s="79"/>
      <c r="I555" s="45">
        <f t="shared" si="51"/>
        <v>3625</v>
      </c>
      <c r="J555" s="158"/>
      <c r="K555" s="159"/>
      <c r="L555" s="160">
        <f t="shared" si="52"/>
        <v>10884</v>
      </c>
      <c r="M555" s="46">
        <f t="shared" si="53"/>
        <v>550</v>
      </c>
      <c r="N555" s="43" t="str">
        <f>IF(AND(E555='Povolené hodnoty'!$B$4,F555=2),G555+J555,"")</f>
        <v/>
      </c>
      <c r="O555" s="45" t="str">
        <f>IF(AND(E555='Povolené hodnoty'!$B$4,F555=1),G555+J555,"")</f>
        <v/>
      </c>
      <c r="P555" s="43" t="str">
        <f>IF(AND(E555='Povolené hodnoty'!$B$4,F555=10),H555+K555,"")</f>
        <v/>
      </c>
      <c r="Q555" s="45" t="str">
        <f>IF(AND(E555='Povolené hodnoty'!$B$4,F555=9),H555+K555,"")</f>
        <v/>
      </c>
      <c r="R555" s="43" t="str">
        <f>IF(AND(E555&lt;&gt;'Povolené hodnoty'!$B$4,F555=2),G555+J555,"")</f>
        <v/>
      </c>
      <c r="S555" s="44" t="str">
        <f>IF(AND(E555&lt;&gt;'Povolené hodnoty'!$B$4,F555=3),G555+J555,"")</f>
        <v/>
      </c>
      <c r="T555" s="44" t="str">
        <f>IF(AND(E555&lt;&gt;'Povolené hodnoty'!$B$4,F555=4),G555+J555,"")</f>
        <v/>
      </c>
      <c r="U555" s="44" t="str">
        <f>IF(AND(E555&lt;&gt;'Povolené hodnoty'!$B$4,F555="5a"),G555-H555+J555-K555,"")</f>
        <v/>
      </c>
      <c r="V555" s="44" t="str">
        <f>IF(AND(E555&lt;&gt;'Povolené hodnoty'!$B$4,F555="5b"),G555-H555+J555-K555,"")</f>
        <v/>
      </c>
      <c r="W555" s="44" t="str">
        <f>IF(AND(E555&lt;&gt;'Povolené hodnoty'!$B$4,F555=6),G555+J555,"")</f>
        <v/>
      </c>
      <c r="X555" s="45" t="str">
        <f>IF(AND(E555&lt;&gt;'Povolené hodnoty'!$B$4,F555=7),G555+J555,"")</f>
        <v/>
      </c>
      <c r="Y555" s="43" t="str">
        <f>IF(AND(E555&lt;&gt;'Povolené hodnoty'!$B$4,F555=10),H555+K555,"")</f>
        <v/>
      </c>
      <c r="Z555" s="44" t="str">
        <f>IF(AND(E555&lt;&gt;'Povolené hodnoty'!$B$4,F555=11),H555+K555,"")</f>
        <v/>
      </c>
      <c r="AA555" s="44" t="str">
        <f>IF(AND(E555&lt;&gt;'Povolené hodnoty'!$B$4,F555=12),H555+K555,"")</f>
        <v/>
      </c>
      <c r="AB555" s="45" t="str">
        <f>IF(AND(E555&lt;&gt;'Povolené hodnoty'!$B$4,F555=13),H555+K555,"")</f>
        <v/>
      </c>
      <c r="AD555" s="19" t="b">
        <f t="shared" si="54"/>
        <v>0</v>
      </c>
      <c r="AE555" s="19" t="b">
        <f t="shared" si="55"/>
        <v>0</v>
      </c>
      <c r="AF555" s="19" t="b">
        <f>AND(E555&lt;&gt;'Povolené hodnoty'!$B$6,OR(SUM(G555,J555)&lt;&gt;SUM(N555:O555,R555:X555),SUM(H555,K555)&lt;&gt;SUM(P555:Q555,Y555:AB555),COUNT(G555:H555,J555:K555)&lt;&gt;COUNT(N555:AB555)))</f>
        <v>0</v>
      </c>
      <c r="AG555" s="19" t="b">
        <f>AND(E555='Povolené hodnoty'!$B$6,$AG$5)</f>
        <v>0</v>
      </c>
    </row>
    <row r="556" spans="1:33" x14ac:dyDescent="0.2">
      <c r="A556" s="81">
        <f t="shared" si="56"/>
        <v>551</v>
      </c>
      <c r="B556" s="85"/>
      <c r="C556" s="86"/>
      <c r="D556" s="75"/>
      <c r="E556" s="76"/>
      <c r="F556" s="77"/>
      <c r="G556" s="78"/>
      <c r="H556" s="79"/>
      <c r="I556" s="45">
        <f t="shared" si="51"/>
        <v>3625</v>
      </c>
      <c r="J556" s="158"/>
      <c r="K556" s="159"/>
      <c r="L556" s="160">
        <f t="shared" si="52"/>
        <v>10884</v>
      </c>
      <c r="M556" s="46">
        <f t="shared" si="53"/>
        <v>551</v>
      </c>
      <c r="N556" s="43" t="str">
        <f>IF(AND(E556='Povolené hodnoty'!$B$4,F556=2),G556+J556,"")</f>
        <v/>
      </c>
      <c r="O556" s="45" t="str">
        <f>IF(AND(E556='Povolené hodnoty'!$B$4,F556=1),G556+J556,"")</f>
        <v/>
      </c>
      <c r="P556" s="43" t="str">
        <f>IF(AND(E556='Povolené hodnoty'!$B$4,F556=10),H556+K556,"")</f>
        <v/>
      </c>
      <c r="Q556" s="45" t="str">
        <f>IF(AND(E556='Povolené hodnoty'!$B$4,F556=9),H556+K556,"")</f>
        <v/>
      </c>
      <c r="R556" s="43" t="str">
        <f>IF(AND(E556&lt;&gt;'Povolené hodnoty'!$B$4,F556=2),G556+J556,"")</f>
        <v/>
      </c>
      <c r="S556" s="44" t="str">
        <f>IF(AND(E556&lt;&gt;'Povolené hodnoty'!$B$4,F556=3),G556+J556,"")</f>
        <v/>
      </c>
      <c r="T556" s="44" t="str">
        <f>IF(AND(E556&lt;&gt;'Povolené hodnoty'!$B$4,F556=4),G556+J556,"")</f>
        <v/>
      </c>
      <c r="U556" s="44" t="str">
        <f>IF(AND(E556&lt;&gt;'Povolené hodnoty'!$B$4,F556="5a"),G556-H556+J556-K556,"")</f>
        <v/>
      </c>
      <c r="V556" s="44" t="str">
        <f>IF(AND(E556&lt;&gt;'Povolené hodnoty'!$B$4,F556="5b"),G556-H556+J556-K556,"")</f>
        <v/>
      </c>
      <c r="W556" s="44" t="str">
        <f>IF(AND(E556&lt;&gt;'Povolené hodnoty'!$B$4,F556=6),G556+J556,"")</f>
        <v/>
      </c>
      <c r="X556" s="45" t="str">
        <f>IF(AND(E556&lt;&gt;'Povolené hodnoty'!$B$4,F556=7),G556+J556,"")</f>
        <v/>
      </c>
      <c r="Y556" s="43" t="str">
        <f>IF(AND(E556&lt;&gt;'Povolené hodnoty'!$B$4,F556=10),H556+K556,"")</f>
        <v/>
      </c>
      <c r="Z556" s="44" t="str">
        <f>IF(AND(E556&lt;&gt;'Povolené hodnoty'!$B$4,F556=11),H556+K556,"")</f>
        <v/>
      </c>
      <c r="AA556" s="44" t="str">
        <f>IF(AND(E556&lt;&gt;'Povolené hodnoty'!$B$4,F556=12),H556+K556,"")</f>
        <v/>
      </c>
      <c r="AB556" s="45" t="str">
        <f>IF(AND(E556&lt;&gt;'Povolené hodnoty'!$B$4,F556=13),H556+K556,"")</f>
        <v/>
      </c>
      <c r="AD556" s="19" t="b">
        <f t="shared" si="54"/>
        <v>0</v>
      </c>
      <c r="AE556" s="19" t="b">
        <f t="shared" si="55"/>
        <v>0</v>
      </c>
      <c r="AF556" s="19" t="b">
        <f>AND(E556&lt;&gt;'Povolené hodnoty'!$B$6,OR(SUM(G556,J556)&lt;&gt;SUM(N556:O556,R556:X556),SUM(H556,K556)&lt;&gt;SUM(P556:Q556,Y556:AB556),COUNT(G556:H556,J556:K556)&lt;&gt;COUNT(N556:AB556)))</f>
        <v>0</v>
      </c>
      <c r="AG556" s="19" t="b">
        <f>AND(E556='Povolené hodnoty'!$B$6,$AG$5)</f>
        <v>0</v>
      </c>
    </row>
    <row r="557" spans="1:33" x14ac:dyDescent="0.2">
      <c r="A557" s="81">
        <f t="shared" si="56"/>
        <v>552</v>
      </c>
      <c r="B557" s="85"/>
      <c r="C557" s="86"/>
      <c r="D557" s="75"/>
      <c r="E557" s="76"/>
      <c r="F557" s="77"/>
      <c r="G557" s="78"/>
      <c r="H557" s="79"/>
      <c r="I557" s="45">
        <f t="shared" ref="I557:I604" si="57">I556+G557-H557</f>
        <v>3625</v>
      </c>
      <c r="J557" s="158"/>
      <c r="K557" s="159"/>
      <c r="L557" s="160">
        <f t="shared" ref="L557:L604" si="58">L556+J557-K557</f>
        <v>10884</v>
      </c>
      <c r="M557" s="46">
        <f t="shared" ref="M557:M604" si="59">A557</f>
        <v>552</v>
      </c>
      <c r="N557" s="43" t="str">
        <f>IF(AND(E557='Povolené hodnoty'!$B$4,F557=2),G557+J557,"")</f>
        <v/>
      </c>
      <c r="O557" s="45" t="str">
        <f>IF(AND(E557='Povolené hodnoty'!$B$4,F557=1),G557+J557,"")</f>
        <v/>
      </c>
      <c r="P557" s="43" t="str">
        <f>IF(AND(E557='Povolené hodnoty'!$B$4,F557=10),H557+K557,"")</f>
        <v/>
      </c>
      <c r="Q557" s="45" t="str">
        <f>IF(AND(E557='Povolené hodnoty'!$B$4,F557=9),H557+K557,"")</f>
        <v/>
      </c>
      <c r="R557" s="43" t="str">
        <f>IF(AND(E557&lt;&gt;'Povolené hodnoty'!$B$4,F557=2),G557+J557,"")</f>
        <v/>
      </c>
      <c r="S557" s="44" t="str">
        <f>IF(AND(E557&lt;&gt;'Povolené hodnoty'!$B$4,F557=3),G557+J557,"")</f>
        <v/>
      </c>
      <c r="T557" s="44" t="str">
        <f>IF(AND(E557&lt;&gt;'Povolené hodnoty'!$B$4,F557=4),G557+J557,"")</f>
        <v/>
      </c>
      <c r="U557" s="44" t="str">
        <f>IF(AND(E557&lt;&gt;'Povolené hodnoty'!$B$4,F557="5a"),G557-H557+J557-K557,"")</f>
        <v/>
      </c>
      <c r="V557" s="44" t="str">
        <f>IF(AND(E557&lt;&gt;'Povolené hodnoty'!$B$4,F557="5b"),G557-H557+J557-K557,"")</f>
        <v/>
      </c>
      <c r="W557" s="44" t="str">
        <f>IF(AND(E557&lt;&gt;'Povolené hodnoty'!$B$4,F557=6),G557+J557,"")</f>
        <v/>
      </c>
      <c r="X557" s="45" t="str">
        <f>IF(AND(E557&lt;&gt;'Povolené hodnoty'!$B$4,F557=7),G557+J557,"")</f>
        <v/>
      </c>
      <c r="Y557" s="43" t="str">
        <f>IF(AND(E557&lt;&gt;'Povolené hodnoty'!$B$4,F557=10),H557+K557,"")</f>
        <v/>
      </c>
      <c r="Z557" s="44" t="str">
        <f>IF(AND(E557&lt;&gt;'Povolené hodnoty'!$B$4,F557=11),H557+K557,"")</f>
        <v/>
      </c>
      <c r="AA557" s="44" t="str">
        <f>IF(AND(E557&lt;&gt;'Povolené hodnoty'!$B$4,F557=12),H557+K557,"")</f>
        <v/>
      </c>
      <c r="AB557" s="45" t="str">
        <f>IF(AND(E557&lt;&gt;'Povolené hodnoty'!$B$4,F557=13),H557+K557,"")</f>
        <v/>
      </c>
      <c r="AD557" s="19" t="b">
        <f t="shared" ref="AD557:AD604" si="60">OR(AE557:AG557)</f>
        <v>0</v>
      </c>
      <c r="AE557" s="19" t="b">
        <f t="shared" ref="AE557:AE604" si="61">COUNT(G557:H557,J557:K557)&gt;1</f>
        <v>0</v>
      </c>
      <c r="AF557" s="19" t="b">
        <f>AND(E557&lt;&gt;'Povolené hodnoty'!$B$6,OR(SUM(G557,J557)&lt;&gt;SUM(N557:O557,R557:X557),SUM(H557,K557)&lt;&gt;SUM(P557:Q557,Y557:AB557),COUNT(G557:H557,J557:K557)&lt;&gt;COUNT(N557:AB557)))</f>
        <v>0</v>
      </c>
      <c r="AG557" s="19" t="b">
        <f>AND(E557='Povolené hodnoty'!$B$6,$AG$5)</f>
        <v>0</v>
      </c>
    </row>
    <row r="558" spans="1:33" x14ac:dyDescent="0.2">
      <c r="A558" s="81">
        <f t="shared" si="56"/>
        <v>553</v>
      </c>
      <c r="B558" s="85"/>
      <c r="C558" s="86"/>
      <c r="D558" s="75"/>
      <c r="E558" s="76"/>
      <c r="F558" s="77"/>
      <c r="G558" s="78"/>
      <c r="H558" s="79"/>
      <c r="I558" s="45">
        <f t="shared" si="57"/>
        <v>3625</v>
      </c>
      <c r="J558" s="158"/>
      <c r="K558" s="159"/>
      <c r="L558" s="160">
        <f t="shared" si="58"/>
        <v>10884</v>
      </c>
      <c r="M558" s="46">
        <f t="shared" si="59"/>
        <v>553</v>
      </c>
      <c r="N558" s="43" t="str">
        <f>IF(AND(E558='Povolené hodnoty'!$B$4,F558=2),G558+J558,"")</f>
        <v/>
      </c>
      <c r="O558" s="45" t="str">
        <f>IF(AND(E558='Povolené hodnoty'!$B$4,F558=1),G558+J558,"")</f>
        <v/>
      </c>
      <c r="P558" s="43" t="str">
        <f>IF(AND(E558='Povolené hodnoty'!$B$4,F558=10),H558+K558,"")</f>
        <v/>
      </c>
      <c r="Q558" s="45" t="str">
        <f>IF(AND(E558='Povolené hodnoty'!$B$4,F558=9),H558+K558,"")</f>
        <v/>
      </c>
      <c r="R558" s="43" t="str">
        <f>IF(AND(E558&lt;&gt;'Povolené hodnoty'!$B$4,F558=2),G558+J558,"")</f>
        <v/>
      </c>
      <c r="S558" s="44" t="str">
        <f>IF(AND(E558&lt;&gt;'Povolené hodnoty'!$B$4,F558=3),G558+J558,"")</f>
        <v/>
      </c>
      <c r="T558" s="44" t="str">
        <f>IF(AND(E558&lt;&gt;'Povolené hodnoty'!$B$4,F558=4),G558+J558,"")</f>
        <v/>
      </c>
      <c r="U558" s="44" t="str">
        <f>IF(AND(E558&lt;&gt;'Povolené hodnoty'!$B$4,F558="5a"),G558-H558+J558-K558,"")</f>
        <v/>
      </c>
      <c r="V558" s="44" t="str">
        <f>IF(AND(E558&lt;&gt;'Povolené hodnoty'!$B$4,F558="5b"),G558-H558+J558-K558,"")</f>
        <v/>
      </c>
      <c r="W558" s="44" t="str">
        <f>IF(AND(E558&lt;&gt;'Povolené hodnoty'!$B$4,F558=6),G558+J558,"")</f>
        <v/>
      </c>
      <c r="X558" s="45" t="str">
        <f>IF(AND(E558&lt;&gt;'Povolené hodnoty'!$B$4,F558=7),G558+J558,"")</f>
        <v/>
      </c>
      <c r="Y558" s="43" t="str">
        <f>IF(AND(E558&lt;&gt;'Povolené hodnoty'!$B$4,F558=10),H558+K558,"")</f>
        <v/>
      </c>
      <c r="Z558" s="44" t="str">
        <f>IF(AND(E558&lt;&gt;'Povolené hodnoty'!$B$4,F558=11),H558+K558,"")</f>
        <v/>
      </c>
      <c r="AA558" s="44" t="str">
        <f>IF(AND(E558&lt;&gt;'Povolené hodnoty'!$B$4,F558=12),H558+K558,"")</f>
        <v/>
      </c>
      <c r="AB558" s="45" t="str">
        <f>IF(AND(E558&lt;&gt;'Povolené hodnoty'!$B$4,F558=13),H558+K558,"")</f>
        <v/>
      </c>
      <c r="AD558" s="19" t="b">
        <f t="shared" si="60"/>
        <v>0</v>
      </c>
      <c r="AE558" s="19" t="b">
        <f t="shared" si="61"/>
        <v>0</v>
      </c>
      <c r="AF558" s="19" t="b">
        <f>AND(E558&lt;&gt;'Povolené hodnoty'!$B$6,OR(SUM(G558,J558)&lt;&gt;SUM(N558:O558,R558:X558),SUM(H558,K558)&lt;&gt;SUM(P558:Q558,Y558:AB558),COUNT(G558:H558,J558:K558)&lt;&gt;COUNT(N558:AB558)))</f>
        <v>0</v>
      </c>
      <c r="AG558" s="19" t="b">
        <f>AND(E558='Povolené hodnoty'!$B$6,$AG$5)</f>
        <v>0</v>
      </c>
    </row>
    <row r="559" spans="1:33" x14ac:dyDescent="0.2">
      <c r="A559" s="81">
        <f t="shared" si="56"/>
        <v>554</v>
      </c>
      <c r="B559" s="85"/>
      <c r="C559" s="86"/>
      <c r="D559" s="75"/>
      <c r="E559" s="76"/>
      <c r="F559" s="77"/>
      <c r="G559" s="78"/>
      <c r="H559" s="79"/>
      <c r="I559" s="45">
        <f t="shared" si="57"/>
        <v>3625</v>
      </c>
      <c r="J559" s="158"/>
      <c r="K559" s="159"/>
      <c r="L559" s="160">
        <f t="shared" si="58"/>
        <v>10884</v>
      </c>
      <c r="M559" s="46">
        <f t="shared" si="59"/>
        <v>554</v>
      </c>
      <c r="N559" s="43" t="str">
        <f>IF(AND(E559='Povolené hodnoty'!$B$4,F559=2),G559+J559,"")</f>
        <v/>
      </c>
      <c r="O559" s="45" t="str">
        <f>IF(AND(E559='Povolené hodnoty'!$B$4,F559=1),G559+J559,"")</f>
        <v/>
      </c>
      <c r="P559" s="43" t="str">
        <f>IF(AND(E559='Povolené hodnoty'!$B$4,F559=10),H559+K559,"")</f>
        <v/>
      </c>
      <c r="Q559" s="45" t="str">
        <f>IF(AND(E559='Povolené hodnoty'!$B$4,F559=9),H559+K559,"")</f>
        <v/>
      </c>
      <c r="R559" s="43" t="str">
        <f>IF(AND(E559&lt;&gt;'Povolené hodnoty'!$B$4,F559=2),G559+J559,"")</f>
        <v/>
      </c>
      <c r="S559" s="44" t="str">
        <f>IF(AND(E559&lt;&gt;'Povolené hodnoty'!$B$4,F559=3),G559+J559,"")</f>
        <v/>
      </c>
      <c r="T559" s="44" t="str">
        <f>IF(AND(E559&lt;&gt;'Povolené hodnoty'!$B$4,F559=4),G559+J559,"")</f>
        <v/>
      </c>
      <c r="U559" s="44" t="str">
        <f>IF(AND(E559&lt;&gt;'Povolené hodnoty'!$B$4,F559="5a"),G559-H559+J559-K559,"")</f>
        <v/>
      </c>
      <c r="V559" s="44" t="str">
        <f>IF(AND(E559&lt;&gt;'Povolené hodnoty'!$B$4,F559="5b"),G559-H559+J559-K559,"")</f>
        <v/>
      </c>
      <c r="W559" s="44" t="str">
        <f>IF(AND(E559&lt;&gt;'Povolené hodnoty'!$B$4,F559=6),G559+J559,"")</f>
        <v/>
      </c>
      <c r="X559" s="45" t="str">
        <f>IF(AND(E559&lt;&gt;'Povolené hodnoty'!$B$4,F559=7),G559+J559,"")</f>
        <v/>
      </c>
      <c r="Y559" s="43" t="str">
        <f>IF(AND(E559&lt;&gt;'Povolené hodnoty'!$B$4,F559=10),H559+K559,"")</f>
        <v/>
      </c>
      <c r="Z559" s="44" t="str">
        <f>IF(AND(E559&lt;&gt;'Povolené hodnoty'!$B$4,F559=11),H559+K559,"")</f>
        <v/>
      </c>
      <c r="AA559" s="44" t="str">
        <f>IF(AND(E559&lt;&gt;'Povolené hodnoty'!$B$4,F559=12),H559+K559,"")</f>
        <v/>
      </c>
      <c r="AB559" s="45" t="str">
        <f>IF(AND(E559&lt;&gt;'Povolené hodnoty'!$B$4,F559=13),H559+K559,"")</f>
        <v/>
      </c>
      <c r="AD559" s="19" t="b">
        <f t="shared" si="60"/>
        <v>0</v>
      </c>
      <c r="AE559" s="19" t="b">
        <f t="shared" si="61"/>
        <v>0</v>
      </c>
      <c r="AF559" s="19" t="b">
        <f>AND(E559&lt;&gt;'Povolené hodnoty'!$B$6,OR(SUM(G559,J559)&lt;&gt;SUM(N559:O559,R559:X559),SUM(H559,K559)&lt;&gt;SUM(P559:Q559,Y559:AB559),COUNT(G559:H559,J559:K559)&lt;&gt;COUNT(N559:AB559)))</f>
        <v>0</v>
      </c>
      <c r="AG559" s="19" t="b">
        <f>AND(E559='Povolené hodnoty'!$B$6,$AG$5)</f>
        <v>0</v>
      </c>
    </row>
    <row r="560" spans="1:33" x14ac:dyDescent="0.2">
      <c r="A560" s="81">
        <f t="shared" si="56"/>
        <v>555</v>
      </c>
      <c r="B560" s="85"/>
      <c r="C560" s="86"/>
      <c r="D560" s="75"/>
      <c r="E560" s="76"/>
      <c r="F560" s="77"/>
      <c r="G560" s="78"/>
      <c r="H560" s="79"/>
      <c r="I560" s="45">
        <f t="shared" si="57"/>
        <v>3625</v>
      </c>
      <c r="J560" s="158"/>
      <c r="K560" s="159"/>
      <c r="L560" s="160">
        <f t="shared" si="58"/>
        <v>10884</v>
      </c>
      <c r="M560" s="46">
        <f t="shared" si="59"/>
        <v>555</v>
      </c>
      <c r="N560" s="43" t="str">
        <f>IF(AND(E560='Povolené hodnoty'!$B$4,F560=2),G560+J560,"")</f>
        <v/>
      </c>
      <c r="O560" s="45" t="str">
        <f>IF(AND(E560='Povolené hodnoty'!$B$4,F560=1),G560+J560,"")</f>
        <v/>
      </c>
      <c r="P560" s="43" t="str">
        <f>IF(AND(E560='Povolené hodnoty'!$B$4,F560=10),H560+K560,"")</f>
        <v/>
      </c>
      <c r="Q560" s="45" t="str">
        <f>IF(AND(E560='Povolené hodnoty'!$B$4,F560=9),H560+K560,"")</f>
        <v/>
      </c>
      <c r="R560" s="43" t="str">
        <f>IF(AND(E560&lt;&gt;'Povolené hodnoty'!$B$4,F560=2),G560+J560,"")</f>
        <v/>
      </c>
      <c r="S560" s="44" t="str">
        <f>IF(AND(E560&lt;&gt;'Povolené hodnoty'!$B$4,F560=3),G560+J560,"")</f>
        <v/>
      </c>
      <c r="T560" s="44" t="str">
        <f>IF(AND(E560&lt;&gt;'Povolené hodnoty'!$B$4,F560=4),G560+J560,"")</f>
        <v/>
      </c>
      <c r="U560" s="44" t="str">
        <f>IF(AND(E560&lt;&gt;'Povolené hodnoty'!$B$4,F560="5a"),G560-H560+J560-K560,"")</f>
        <v/>
      </c>
      <c r="V560" s="44" t="str">
        <f>IF(AND(E560&lt;&gt;'Povolené hodnoty'!$B$4,F560="5b"),G560-H560+J560-K560,"")</f>
        <v/>
      </c>
      <c r="W560" s="44" t="str">
        <f>IF(AND(E560&lt;&gt;'Povolené hodnoty'!$B$4,F560=6),G560+J560,"")</f>
        <v/>
      </c>
      <c r="X560" s="45" t="str">
        <f>IF(AND(E560&lt;&gt;'Povolené hodnoty'!$B$4,F560=7),G560+J560,"")</f>
        <v/>
      </c>
      <c r="Y560" s="43" t="str">
        <f>IF(AND(E560&lt;&gt;'Povolené hodnoty'!$B$4,F560=10),H560+K560,"")</f>
        <v/>
      </c>
      <c r="Z560" s="44" t="str">
        <f>IF(AND(E560&lt;&gt;'Povolené hodnoty'!$B$4,F560=11),H560+K560,"")</f>
        <v/>
      </c>
      <c r="AA560" s="44" t="str">
        <f>IF(AND(E560&lt;&gt;'Povolené hodnoty'!$B$4,F560=12),H560+K560,"")</f>
        <v/>
      </c>
      <c r="AB560" s="45" t="str">
        <f>IF(AND(E560&lt;&gt;'Povolené hodnoty'!$B$4,F560=13),H560+K560,"")</f>
        <v/>
      </c>
      <c r="AD560" s="19" t="b">
        <f t="shared" si="60"/>
        <v>0</v>
      </c>
      <c r="AE560" s="19" t="b">
        <f t="shared" si="61"/>
        <v>0</v>
      </c>
      <c r="AF560" s="19" t="b">
        <f>AND(E560&lt;&gt;'Povolené hodnoty'!$B$6,OR(SUM(G560,J560)&lt;&gt;SUM(N560:O560,R560:X560),SUM(H560,K560)&lt;&gt;SUM(P560:Q560,Y560:AB560),COUNT(G560:H560,J560:K560)&lt;&gt;COUNT(N560:AB560)))</f>
        <v>0</v>
      </c>
      <c r="AG560" s="19" t="b">
        <f>AND(E560='Povolené hodnoty'!$B$6,$AG$5)</f>
        <v>0</v>
      </c>
    </row>
    <row r="561" spans="1:33" x14ac:dyDescent="0.2">
      <c r="A561" s="81">
        <f t="shared" si="56"/>
        <v>556</v>
      </c>
      <c r="B561" s="85"/>
      <c r="C561" s="86"/>
      <c r="D561" s="75"/>
      <c r="E561" s="76"/>
      <c r="F561" s="77"/>
      <c r="G561" s="78"/>
      <c r="H561" s="79"/>
      <c r="I561" s="45">
        <f t="shared" si="57"/>
        <v>3625</v>
      </c>
      <c r="J561" s="158"/>
      <c r="K561" s="159"/>
      <c r="L561" s="160">
        <f t="shared" si="58"/>
        <v>10884</v>
      </c>
      <c r="M561" s="46">
        <f t="shared" si="59"/>
        <v>556</v>
      </c>
      <c r="N561" s="43" t="str">
        <f>IF(AND(E561='Povolené hodnoty'!$B$4,F561=2),G561+J561,"")</f>
        <v/>
      </c>
      <c r="O561" s="45" t="str">
        <f>IF(AND(E561='Povolené hodnoty'!$B$4,F561=1),G561+J561,"")</f>
        <v/>
      </c>
      <c r="P561" s="43" t="str">
        <f>IF(AND(E561='Povolené hodnoty'!$B$4,F561=10),H561+K561,"")</f>
        <v/>
      </c>
      <c r="Q561" s="45" t="str">
        <f>IF(AND(E561='Povolené hodnoty'!$B$4,F561=9),H561+K561,"")</f>
        <v/>
      </c>
      <c r="R561" s="43" t="str">
        <f>IF(AND(E561&lt;&gt;'Povolené hodnoty'!$B$4,F561=2),G561+J561,"")</f>
        <v/>
      </c>
      <c r="S561" s="44" t="str">
        <f>IF(AND(E561&lt;&gt;'Povolené hodnoty'!$B$4,F561=3),G561+J561,"")</f>
        <v/>
      </c>
      <c r="T561" s="44" t="str">
        <f>IF(AND(E561&lt;&gt;'Povolené hodnoty'!$B$4,F561=4),G561+J561,"")</f>
        <v/>
      </c>
      <c r="U561" s="44" t="str">
        <f>IF(AND(E561&lt;&gt;'Povolené hodnoty'!$B$4,F561="5a"),G561-H561+J561-K561,"")</f>
        <v/>
      </c>
      <c r="V561" s="44" t="str">
        <f>IF(AND(E561&lt;&gt;'Povolené hodnoty'!$B$4,F561="5b"),G561-H561+J561-K561,"")</f>
        <v/>
      </c>
      <c r="W561" s="44" t="str">
        <f>IF(AND(E561&lt;&gt;'Povolené hodnoty'!$B$4,F561=6),G561+J561,"")</f>
        <v/>
      </c>
      <c r="X561" s="45" t="str">
        <f>IF(AND(E561&lt;&gt;'Povolené hodnoty'!$B$4,F561=7),G561+J561,"")</f>
        <v/>
      </c>
      <c r="Y561" s="43" t="str">
        <f>IF(AND(E561&lt;&gt;'Povolené hodnoty'!$B$4,F561=10),H561+K561,"")</f>
        <v/>
      </c>
      <c r="Z561" s="44" t="str">
        <f>IF(AND(E561&lt;&gt;'Povolené hodnoty'!$B$4,F561=11),H561+K561,"")</f>
        <v/>
      </c>
      <c r="AA561" s="44" t="str">
        <f>IF(AND(E561&lt;&gt;'Povolené hodnoty'!$B$4,F561=12),H561+K561,"")</f>
        <v/>
      </c>
      <c r="AB561" s="45" t="str">
        <f>IF(AND(E561&lt;&gt;'Povolené hodnoty'!$B$4,F561=13),H561+K561,"")</f>
        <v/>
      </c>
      <c r="AD561" s="19" t="b">
        <f t="shared" si="60"/>
        <v>0</v>
      </c>
      <c r="AE561" s="19" t="b">
        <f t="shared" si="61"/>
        <v>0</v>
      </c>
      <c r="AF561" s="19" t="b">
        <f>AND(E561&lt;&gt;'Povolené hodnoty'!$B$6,OR(SUM(G561,J561)&lt;&gt;SUM(N561:O561,R561:X561),SUM(H561,K561)&lt;&gt;SUM(P561:Q561,Y561:AB561),COUNT(G561:H561,J561:K561)&lt;&gt;COUNT(N561:AB561)))</f>
        <v>0</v>
      </c>
      <c r="AG561" s="19" t="b">
        <f>AND(E561='Povolené hodnoty'!$B$6,$AG$5)</f>
        <v>0</v>
      </c>
    </row>
    <row r="562" spans="1:33" x14ac:dyDescent="0.2">
      <c r="A562" s="81">
        <f t="shared" si="56"/>
        <v>557</v>
      </c>
      <c r="B562" s="85"/>
      <c r="C562" s="86"/>
      <c r="D562" s="75"/>
      <c r="E562" s="76"/>
      <c r="F562" s="77"/>
      <c r="G562" s="78"/>
      <c r="H562" s="79"/>
      <c r="I562" s="45">
        <f t="shared" si="57"/>
        <v>3625</v>
      </c>
      <c r="J562" s="158"/>
      <c r="K562" s="159"/>
      <c r="L562" s="160">
        <f t="shared" si="58"/>
        <v>10884</v>
      </c>
      <c r="M562" s="46">
        <f t="shared" si="59"/>
        <v>557</v>
      </c>
      <c r="N562" s="43" t="str">
        <f>IF(AND(E562='Povolené hodnoty'!$B$4,F562=2),G562+J562,"")</f>
        <v/>
      </c>
      <c r="O562" s="45" t="str">
        <f>IF(AND(E562='Povolené hodnoty'!$B$4,F562=1),G562+J562,"")</f>
        <v/>
      </c>
      <c r="P562" s="43" t="str">
        <f>IF(AND(E562='Povolené hodnoty'!$B$4,F562=10),H562+K562,"")</f>
        <v/>
      </c>
      <c r="Q562" s="45" t="str">
        <f>IF(AND(E562='Povolené hodnoty'!$B$4,F562=9),H562+K562,"")</f>
        <v/>
      </c>
      <c r="R562" s="43" t="str">
        <f>IF(AND(E562&lt;&gt;'Povolené hodnoty'!$B$4,F562=2),G562+J562,"")</f>
        <v/>
      </c>
      <c r="S562" s="44" t="str">
        <f>IF(AND(E562&lt;&gt;'Povolené hodnoty'!$B$4,F562=3),G562+J562,"")</f>
        <v/>
      </c>
      <c r="T562" s="44" t="str">
        <f>IF(AND(E562&lt;&gt;'Povolené hodnoty'!$B$4,F562=4),G562+J562,"")</f>
        <v/>
      </c>
      <c r="U562" s="44" t="str">
        <f>IF(AND(E562&lt;&gt;'Povolené hodnoty'!$B$4,F562="5a"),G562-H562+J562-K562,"")</f>
        <v/>
      </c>
      <c r="V562" s="44" t="str">
        <f>IF(AND(E562&lt;&gt;'Povolené hodnoty'!$B$4,F562="5b"),G562-H562+J562-K562,"")</f>
        <v/>
      </c>
      <c r="W562" s="44" t="str">
        <f>IF(AND(E562&lt;&gt;'Povolené hodnoty'!$B$4,F562=6),G562+J562,"")</f>
        <v/>
      </c>
      <c r="X562" s="45" t="str">
        <f>IF(AND(E562&lt;&gt;'Povolené hodnoty'!$B$4,F562=7),G562+J562,"")</f>
        <v/>
      </c>
      <c r="Y562" s="43" t="str">
        <f>IF(AND(E562&lt;&gt;'Povolené hodnoty'!$B$4,F562=10),H562+K562,"")</f>
        <v/>
      </c>
      <c r="Z562" s="44" t="str">
        <f>IF(AND(E562&lt;&gt;'Povolené hodnoty'!$B$4,F562=11),H562+K562,"")</f>
        <v/>
      </c>
      <c r="AA562" s="44" t="str">
        <f>IF(AND(E562&lt;&gt;'Povolené hodnoty'!$B$4,F562=12),H562+K562,"")</f>
        <v/>
      </c>
      <c r="AB562" s="45" t="str">
        <f>IF(AND(E562&lt;&gt;'Povolené hodnoty'!$B$4,F562=13),H562+K562,"")</f>
        <v/>
      </c>
      <c r="AD562" s="19" t="b">
        <f t="shared" si="60"/>
        <v>0</v>
      </c>
      <c r="AE562" s="19" t="b">
        <f t="shared" si="61"/>
        <v>0</v>
      </c>
      <c r="AF562" s="19" t="b">
        <f>AND(E562&lt;&gt;'Povolené hodnoty'!$B$6,OR(SUM(G562,J562)&lt;&gt;SUM(N562:O562,R562:X562),SUM(H562,K562)&lt;&gt;SUM(P562:Q562,Y562:AB562),COUNT(G562:H562,J562:K562)&lt;&gt;COUNT(N562:AB562)))</f>
        <v>0</v>
      </c>
      <c r="AG562" s="19" t="b">
        <f>AND(E562='Povolené hodnoty'!$B$6,$AG$5)</f>
        <v>0</v>
      </c>
    </row>
    <row r="563" spans="1:33" x14ac:dyDescent="0.2">
      <c r="A563" s="81">
        <f t="shared" si="56"/>
        <v>558</v>
      </c>
      <c r="B563" s="85"/>
      <c r="C563" s="86"/>
      <c r="D563" s="75"/>
      <c r="E563" s="76"/>
      <c r="F563" s="77"/>
      <c r="G563" s="78"/>
      <c r="H563" s="79"/>
      <c r="I563" s="45">
        <f t="shared" si="57"/>
        <v>3625</v>
      </c>
      <c r="J563" s="158"/>
      <c r="K563" s="159"/>
      <c r="L563" s="160">
        <f t="shared" si="58"/>
        <v>10884</v>
      </c>
      <c r="M563" s="46">
        <f t="shared" si="59"/>
        <v>558</v>
      </c>
      <c r="N563" s="43" t="str">
        <f>IF(AND(E563='Povolené hodnoty'!$B$4,F563=2),G563+J563,"")</f>
        <v/>
      </c>
      <c r="O563" s="45" t="str">
        <f>IF(AND(E563='Povolené hodnoty'!$B$4,F563=1),G563+J563,"")</f>
        <v/>
      </c>
      <c r="P563" s="43" t="str">
        <f>IF(AND(E563='Povolené hodnoty'!$B$4,F563=10),H563+K563,"")</f>
        <v/>
      </c>
      <c r="Q563" s="45" t="str">
        <f>IF(AND(E563='Povolené hodnoty'!$B$4,F563=9),H563+K563,"")</f>
        <v/>
      </c>
      <c r="R563" s="43" t="str">
        <f>IF(AND(E563&lt;&gt;'Povolené hodnoty'!$B$4,F563=2),G563+J563,"")</f>
        <v/>
      </c>
      <c r="S563" s="44" t="str">
        <f>IF(AND(E563&lt;&gt;'Povolené hodnoty'!$B$4,F563=3),G563+J563,"")</f>
        <v/>
      </c>
      <c r="T563" s="44" t="str">
        <f>IF(AND(E563&lt;&gt;'Povolené hodnoty'!$B$4,F563=4),G563+J563,"")</f>
        <v/>
      </c>
      <c r="U563" s="44" t="str">
        <f>IF(AND(E563&lt;&gt;'Povolené hodnoty'!$B$4,F563="5a"),G563-H563+J563-K563,"")</f>
        <v/>
      </c>
      <c r="V563" s="44" t="str">
        <f>IF(AND(E563&lt;&gt;'Povolené hodnoty'!$B$4,F563="5b"),G563-H563+J563-K563,"")</f>
        <v/>
      </c>
      <c r="W563" s="44" t="str">
        <f>IF(AND(E563&lt;&gt;'Povolené hodnoty'!$B$4,F563=6),G563+J563,"")</f>
        <v/>
      </c>
      <c r="X563" s="45" t="str">
        <f>IF(AND(E563&lt;&gt;'Povolené hodnoty'!$B$4,F563=7),G563+J563,"")</f>
        <v/>
      </c>
      <c r="Y563" s="43" t="str">
        <f>IF(AND(E563&lt;&gt;'Povolené hodnoty'!$B$4,F563=10),H563+K563,"")</f>
        <v/>
      </c>
      <c r="Z563" s="44" t="str">
        <f>IF(AND(E563&lt;&gt;'Povolené hodnoty'!$B$4,F563=11),H563+K563,"")</f>
        <v/>
      </c>
      <c r="AA563" s="44" t="str">
        <f>IF(AND(E563&lt;&gt;'Povolené hodnoty'!$B$4,F563=12),H563+K563,"")</f>
        <v/>
      </c>
      <c r="AB563" s="45" t="str">
        <f>IF(AND(E563&lt;&gt;'Povolené hodnoty'!$B$4,F563=13),H563+K563,"")</f>
        <v/>
      </c>
      <c r="AD563" s="19" t="b">
        <f t="shared" si="60"/>
        <v>0</v>
      </c>
      <c r="AE563" s="19" t="b">
        <f t="shared" si="61"/>
        <v>0</v>
      </c>
      <c r="AF563" s="19" t="b">
        <f>AND(E563&lt;&gt;'Povolené hodnoty'!$B$6,OR(SUM(G563,J563)&lt;&gt;SUM(N563:O563,R563:X563),SUM(H563,K563)&lt;&gt;SUM(P563:Q563,Y563:AB563),COUNT(G563:H563,J563:K563)&lt;&gt;COUNT(N563:AB563)))</f>
        <v>0</v>
      </c>
      <c r="AG563" s="19" t="b">
        <f>AND(E563='Povolené hodnoty'!$B$6,$AG$5)</f>
        <v>0</v>
      </c>
    </row>
    <row r="564" spans="1:33" x14ac:dyDescent="0.2">
      <c r="A564" s="81">
        <f t="shared" si="56"/>
        <v>559</v>
      </c>
      <c r="B564" s="85"/>
      <c r="C564" s="86"/>
      <c r="D564" s="75"/>
      <c r="E564" s="76"/>
      <c r="F564" s="77"/>
      <c r="G564" s="78"/>
      <c r="H564" s="79"/>
      <c r="I564" s="45">
        <f t="shared" si="57"/>
        <v>3625</v>
      </c>
      <c r="J564" s="158"/>
      <c r="K564" s="159"/>
      <c r="L564" s="160">
        <f t="shared" si="58"/>
        <v>10884</v>
      </c>
      <c r="M564" s="46">
        <f t="shared" si="59"/>
        <v>559</v>
      </c>
      <c r="N564" s="43" t="str">
        <f>IF(AND(E564='Povolené hodnoty'!$B$4,F564=2),G564+J564,"")</f>
        <v/>
      </c>
      <c r="O564" s="45" t="str">
        <f>IF(AND(E564='Povolené hodnoty'!$B$4,F564=1),G564+J564,"")</f>
        <v/>
      </c>
      <c r="P564" s="43" t="str">
        <f>IF(AND(E564='Povolené hodnoty'!$B$4,F564=10),H564+K564,"")</f>
        <v/>
      </c>
      <c r="Q564" s="45" t="str">
        <f>IF(AND(E564='Povolené hodnoty'!$B$4,F564=9),H564+K564,"")</f>
        <v/>
      </c>
      <c r="R564" s="43" t="str">
        <f>IF(AND(E564&lt;&gt;'Povolené hodnoty'!$B$4,F564=2),G564+J564,"")</f>
        <v/>
      </c>
      <c r="S564" s="44" t="str">
        <f>IF(AND(E564&lt;&gt;'Povolené hodnoty'!$B$4,F564=3),G564+J564,"")</f>
        <v/>
      </c>
      <c r="T564" s="44" t="str">
        <f>IF(AND(E564&lt;&gt;'Povolené hodnoty'!$B$4,F564=4),G564+J564,"")</f>
        <v/>
      </c>
      <c r="U564" s="44" t="str">
        <f>IF(AND(E564&lt;&gt;'Povolené hodnoty'!$B$4,F564="5a"),G564-H564+J564-K564,"")</f>
        <v/>
      </c>
      <c r="V564" s="44" t="str">
        <f>IF(AND(E564&lt;&gt;'Povolené hodnoty'!$B$4,F564="5b"),G564-H564+J564-K564,"")</f>
        <v/>
      </c>
      <c r="W564" s="44" t="str">
        <f>IF(AND(E564&lt;&gt;'Povolené hodnoty'!$B$4,F564=6),G564+J564,"")</f>
        <v/>
      </c>
      <c r="X564" s="45" t="str">
        <f>IF(AND(E564&lt;&gt;'Povolené hodnoty'!$B$4,F564=7),G564+J564,"")</f>
        <v/>
      </c>
      <c r="Y564" s="43" t="str">
        <f>IF(AND(E564&lt;&gt;'Povolené hodnoty'!$B$4,F564=10),H564+K564,"")</f>
        <v/>
      </c>
      <c r="Z564" s="44" t="str">
        <f>IF(AND(E564&lt;&gt;'Povolené hodnoty'!$B$4,F564=11),H564+K564,"")</f>
        <v/>
      </c>
      <c r="AA564" s="44" t="str">
        <f>IF(AND(E564&lt;&gt;'Povolené hodnoty'!$B$4,F564=12),H564+K564,"")</f>
        <v/>
      </c>
      <c r="AB564" s="45" t="str">
        <f>IF(AND(E564&lt;&gt;'Povolené hodnoty'!$B$4,F564=13),H564+K564,"")</f>
        <v/>
      </c>
      <c r="AD564" s="19" t="b">
        <f t="shared" si="60"/>
        <v>0</v>
      </c>
      <c r="AE564" s="19" t="b">
        <f t="shared" si="61"/>
        <v>0</v>
      </c>
      <c r="AF564" s="19" t="b">
        <f>AND(E564&lt;&gt;'Povolené hodnoty'!$B$6,OR(SUM(G564,J564)&lt;&gt;SUM(N564:O564,R564:X564),SUM(H564,K564)&lt;&gt;SUM(P564:Q564,Y564:AB564),COUNT(G564:H564,J564:K564)&lt;&gt;COUNT(N564:AB564)))</f>
        <v>0</v>
      </c>
      <c r="AG564" s="19" t="b">
        <f>AND(E564='Povolené hodnoty'!$B$6,$AG$5)</f>
        <v>0</v>
      </c>
    </row>
    <row r="565" spans="1:33" x14ac:dyDescent="0.2">
      <c r="A565" s="81">
        <f t="shared" si="56"/>
        <v>560</v>
      </c>
      <c r="B565" s="85"/>
      <c r="C565" s="86"/>
      <c r="D565" s="75"/>
      <c r="E565" s="76"/>
      <c r="F565" s="77"/>
      <c r="G565" s="78"/>
      <c r="H565" s="79"/>
      <c r="I565" s="45">
        <f t="shared" si="57"/>
        <v>3625</v>
      </c>
      <c r="J565" s="158"/>
      <c r="K565" s="159"/>
      <c r="L565" s="160">
        <f t="shared" si="58"/>
        <v>10884</v>
      </c>
      <c r="M565" s="46">
        <f t="shared" si="59"/>
        <v>560</v>
      </c>
      <c r="N565" s="43" t="str">
        <f>IF(AND(E565='Povolené hodnoty'!$B$4,F565=2),G565+J565,"")</f>
        <v/>
      </c>
      <c r="O565" s="45" t="str">
        <f>IF(AND(E565='Povolené hodnoty'!$B$4,F565=1),G565+J565,"")</f>
        <v/>
      </c>
      <c r="P565" s="43" t="str">
        <f>IF(AND(E565='Povolené hodnoty'!$B$4,F565=10),H565+K565,"")</f>
        <v/>
      </c>
      <c r="Q565" s="45" t="str">
        <f>IF(AND(E565='Povolené hodnoty'!$B$4,F565=9),H565+K565,"")</f>
        <v/>
      </c>
      <c r="R565" s="43" t="str">
        <f>IF(AND(E565&lt;&gt;'Povolené hodnoty'!$B$4,F565=2),G565+J565,"")</f>
        <v/>
      </c>
      <c r="S565" s="44" t="str">
        <f>IF(AND(E565&lt;&gt;'Povolené hodnoty'!$B$4,F565=3),G565+J565,"")</f>
        <v/>
      </c>
      <c r="T565" s="44" t="str">
        <f>IF(AND(E565&lt;&gt;'Povolené hodnoty'!$B$4,F565=4),G565+J565,"")</f>
        <v/>
      </c>
      <c r="U565" s="44" t="str">
        <f>IF(AND(E565&lt;&gt;'Povolené hodnoty'!$B$4,F565="5a"),G565-H565+J565-K565,"")</f>
        <v/>
      </c>
      <c r="V565" s="44" t="str">
        <f>IF(AND(E565&lt;&gt;'Povolené hodnoty'!$B$4,F565="5b"),G565-H565+J565-K565,"")</f>
        <v/>
      </c>
      <c r="W565" s="44" t="str">
        <f>IF(AND(E565&lt;&gt;'Povolené hodnoty'!$B$4,F565=6),G565+J565,"")</f>
        <v/>
      </c>
      <c r="X565" s="45" t="str">
        <f>IF(AND(E565&lt;&gt;'Povolené hodnoty'!$B$4,F565=7),G565+J565,"")</f>
        <v/>
      </c>
      <c r="Y565" s="43" t="str">
        <f>IF(AND(E565&lt;&gt;'Povolené hodnoty'!$B$4,F565=10),H565+K565,"")</f>
        <v/>
      </c>
      <c r="Z565" s="44" t="str">
        <f>IF(AND(E565&lt;&gt;'Povolené hodnoty'!$B$4,F565=11),H565+K565,"")</f>
        <v/>
      </c>
      <c r="AA565" s="44" t="str">
        <f>IF(AND(E565&lt;&gt;'Povolené hodnoty'!$B$4,F565=12),H565+K565,"")</f>
        <v/>
      </c>
      <c r="AB565" s="45" t="str">
        <f>IF(AND(E565&lt;&gt;'Povolené hodnoty'!$B$4,F565=13),H565+K565,"")</f>
        <v/>
      </c>
      <c r="AD565" s="19" t="b">
        <f t="shared" si="60"/>
        <v>0</v>
      </c>
      <c r="AE565" s="19" t="b">
        <f t="shared" si="61"/>
        <v>0</v>
      </c>
      <c r="AF565" s="19" t="b">
        <f>AND(E565&lt;&gt;'Povolené hodnoty'!$B$6,OR(SUM(G565,J565)&lt;&gt;SUM(N565:O565,R565:X565),SUM(H565,K565)&lt;&gt;SUM(P565:Q565,Y565:AB565),COUNT(G565:H565,J565:K565)&lt;&gt;COUNT(N565:AB565)))</f>
        <v>0</v>
      </c>
      <c r="AG565" s="19" t="b">
        <f>AND(E565='Povolené hodnoty'!$B$6,$AG$5)</f>
        <v>0</v>
      </c>
    </row>
    <row r="566" spans="1:33" x14ac:dyDescent="0.2">
      <c r="A566" s="81">
        <f t="shared" si="56"/>
        <v>561</v>
      </c>
      <c r="B566" s="85"/>
      <c r="C566" s="86"/>
      <c r="D566" s="75"/>
      <c r="E566" s="76"/>
      <c r="F566" s="77"/>
      <c r="G566" s="78"/>
      <c r="H566" s="79"/>
      <c r="I566" s="45">
        <f t="shared" si="57"/>
        <v>3625</v>
      </c>
      <c r="J566" s="158"/>
      <c r="K566" s="159"/>
      <c r="L566" s="160">
        <f t="shared" si="58"/>
        <v>10884</v>
      </c>
      <c r="M566" s="46">
        <f t="shared" si="59"/>
        <v>561</v>
      </c>
      <c r="N566" s="43" t="str">
        <f>IF(AND(E566='Povolené hodnoty'!$B$4,F566=2),G566+J566,"")</f>
        <v/>
      </c>
      <c r="O566" s="45" t="str">
        <f>IF(AND(E566='Povolené hodnoty'!$B$4,F566=1),G566+J566,"")</f>
        <v/>
      </c>
      <c r="P566" s="43" t="str">
        <f>IF(AND(E566='Povolené hodnoty'!$B$4,F566=10),H566+K566,"")</f>
        <v/>
      </c>
      <c r="Q566" s="45" t="str">
        <f>IF(AND(E566='Povolené hodnoty'!$B$4,F566=9),H566+K566,"")</f>
        <v/>
      </c>
      <c r="R566" s="43" t="str">
        <f>IF(AND(E566&lt;&gt;'Povolené hodnoty'!$B$4,F566=2),G566+J566,"")</f>
        <v/>
      </c>
      <c r="S566" s="44" t="str">
        <f>IF(AND(E566&lt;&gt;'Povolené hodnoty'!$B$4,F566=3),G566+J566,"")</f>
        <v/>
      </c>
      <c r="T566" s="44" t="str">
        <f>IF(AND(E566&lt;&gt;'Povolené hodnoty'!$B$4,F566=4),G566+J566,"")</f>
        <v/>
      </c>
      <c r="U566" s="44" t="str">
        <f>IF(AND(E566&lt;&gt;'Povolené hodnoty'!$B$4,F566="5a"),G566-H566+J566-K566,"")</f>
        <v/>
      </c>
      <c r="V566" s="44" t="str">
        <f>IF(AND(E566&lt;&gt;'Povolené hodnoty'!$B$4,F566="5b"),G566-H566+J566-K566,"")</f>
        <v/>
      </c>
      <c r="W566" s="44" t="str">
        <f>IF(AND(E566&lt;&gt;'Povolené hodnoty'!$B$4,F566=6),G566+J566,"")</f>
        <v/>
      </c>
      <c r="X566" s="45" t="str">
        <f>IF(AND(E566&lt;&gt;'Povolené hodnoty'!$B$4,F566=7),G566+J566,"")</f>
        <v/>
      </c>
      <c r="Y566" s="43" t="str">
        <f>IF(AND(E566&lt;&gt;'Povolené hodnoty'!$B$4,F566=10),H566+K566,"")</f>
        <v/>
      </c>
      <c r="Z566" s="44" t="str">
        <f>IF(AND(E566&lt;&gt;'Povolené hodnoty'!$B$4,F566=11),H566+K566,"")</f>
        <v/>
      </c>
      <c r="AA566" s="44" t="str">
        <f>IF(AND(E566&lt;&gt;'Povolené hodnoty'!$B$4,F566=12),H566+K566,"")</f>
        <v/>
      </c>
      <c r="AB566" s="45" t="str">
        <f>IF(AND(E566&lt;&gt;'Povolené hodnoty'!$B$4,F566=13),H566+K566,"")</f>
        <v/>
      </c>
      <c r="AD566" s="19" t="b">
        <f t="shared" si="60"/>
        <v>0</v>
      </c>
      <c r="AE566" s="19" t="b">
        <f t="shared" si="61"/>
        <v>0</v>
      </c>
      <c r="AF566" s="19" t="b">
        <f>AND(E566&lt;&gt;'Povolené hodnoty'!$B$6,OR(SUM(G566,J566)&lt;&gt;SUM(N566:O566,R566:X566),SUM(H566,K566)&lt;&gt;SUM(P566:Q566,Y566:AB566),COUNT(G566:H566,J566:K566)&lt;&gt;COUNT(N566:AB566)))</f>
        <v>0</v>
      </c>
      <c r="AG566" s="19" t="b">
        <f>AND(E566='Povolené hodnoty'!$B$6,$AG$5)</f>
        <v>0</v>
      </c>
    </row>
    <row r="567" spans="1:33" x14ac:dyDescent="0.2">
      <c r="A567" s="81">
        <f t="shared" si="56"/>
        <v>562</v>
      </c>
      <c r="B567" s="85"/>
      <c r="C567" s="86"/>
      <c r="D567" s="75"/>
      <c r="E567" s="76"/>
      <c r="F567" s="77"/>
      <c r="G567" s="78"/>
      <c r="H567" s="79"/>
      <c r="I567" s="45">
        <f t="shared" si="57"/>
        <v>3625</v>
      </c>
      <c r="J567" s="158"/>
      <c r="K567" s="159"/>
      <c r="L567" s="160">
        <f t="shared" si="58"/>
        <v>10884</v>
      </c>
      <c r="M567" s="46">
        <f t="shared" si="59"/>
        <v>562</v>
      </c>
      <c r="N567" s="43" t="str">
        <f>IF(AND(E567='Povolené hodnoty'!$B$4,F567=2),G567+J567,"")</f>
        <v/>
      </c>
      <c r="O567" s="45" t="str">
        <f>IF(AND(E567='Povolené hodnoty'!$B$4,F567=1),G567+J567,"")</f>
        <v/>
      </c>
      <c r="P567" s="43" t="str">
        <f>IF(AND(E567='Povolené hodnoty'!$B$4,F567=10),H567+K567,"")</f>
        <v/>
      </c>
      <c r="Q567" s="45" t="str">
        <f>IF(AND(E567='Povolené hodnoty'!$B$4,F567=9),H567+K567,"")</f>
        <v/>
      </c>
      <c r="R567" s="43" t="str">
        <f>IF(AND(E567&lt;&gt;'Povolené hodnoty'!$B$4,F567=2),G567+J567,"")</f>
        <v/>
      </c>
      <c r="S567" s="44" t="str">
        <f>IF(AND(E567&lt;&gt;'Povolené hodnoty'!$B$4,F567=3),G567+J567,"")</f>
        <v/>
      </c>
      <c r="T567" s="44" t="str">
        <f>IF(AND(E567&lt;&gt;'Povolené hodnoty'!$B$4,F567=4),G567+J567,"")</f>
        <v/>
      </c>
      <c r="U567" s="44" t="str">
        <f>IF(AND(E567&lt;&gt;'Povolené hodnoty'!$B$4,F567="5a"),G567-H567+J567-K567,"")</f>
        <v/>
      </c>
      <c r="V567" s="44" t="str">
        <f>IF(AND(E567&lt;&gt;'Povolené hodnoty'!$B$4,F567="5b"),G567-H567+J567-K567,"")</f>
        <v/>
      </c>
      <c r="W567" s="44" t="str">
        <f>IF(AND(E567&lt;&gt;'Povolené hodnoty'!$B$4,F567=6),G567+J567,"")</f>
        <v/>
      </c>
      <c r="X567" s="45" t="str">
        <f>IF(AND(E567&lt;&gt;'Povolené hodnoty'!$B$4,F567=7),G567+J567,"")</f>
        <v/>
      </c>
      <c r="Y567" s="43" t="str">
        <f>IF(AND(E567&lt;&gt;'Povolené hodnoty'!$B$4,F567=10),H567+K567,"")</f>
        <v/>
      </c>
      <c r="Z567" s="44" t="str">
        <f>IF(AND(E567&lt;&gt;'Povolené hodnoty'!$B$4,F567=11),H567+K567,"")</f>
        <v/>
      </c>
      <c r="AA567" s="44" t="str">
        <f>IF(AND(E567&lt;&gt;'Povolené hodnoty'!$B$4,F567=12),H567+K567,"")</f>
        <v/>
      </c>
      <c r="AB567" s="45" t="str">
        <f>IF(AND(E567&lt;&gt;'Povolené hodnoty'!$B$4,F567=13),H567+K567,"")</f>
        <v/>
      </c>
      <c r="AD567" s="19" t="b">
        <f t="shared" si="60"/>
        <v>0</v>
      </c>
      <c r="AE567" s="19" t="b">
        <f t="shared" si="61"/>
        <v>0</v>
      </c>
      <c r="AF567" s="19" t="b">
        <f>AND(E567&lt;&gt;'Povolené hodnoty'!$B$6,OR(SUM(G567,J567)&lt;&gt;SUM(N567:O567,R567:X567),SUM(H567,K567)&lt;&gt;SUM(P567:Q567,Y567:AB567),COUNT(G567:H567,J567:K567)&lt;&gt;COUNT(N567:AB567)))</f>
        <v>0</v>
      </c>
      <c r="AG567" s="19" t="b">
        <f>AND(E567='Povolené hodnoty'!$B$6,$AG$5)</f>
        <v>0</v>
      </c>
    </row>
    <row r="568" spans="1:33" x14ac:dyDescent="0.2">
      <c r="A568" s="81">
        <f t="shared" si="56"/>
        <v>563</v>
      </c>
      <c r="B568" s="85"/>
      <c r="C568" s="86"/>
      <c r="D568" s="75"/>
      <c r="E568" s="76"/>
      <c r="F568" s="77"/>
      <c r="G568" s="78"/>
      <c r="H568" s="79"/>
      <c r="I568" s="45">
        <f t="shared" si="57"/>
        <v>3625</v>
      </c>
      <c r="J568" s="158"/>
      <c r="K568" s="159"/>
      <c r="L568" s="160">
        <f t="shared" si="58"/>
        <v>10884</v>
      </c>
      <c r="M568" s="46">
        <f t="shared" si="59"/>
        <v>563</v>
      </c>
      <c r="N568" s="43" t="str">
        <f>IF(AND(E568='Povolené hodnoty'!$B$4,F568=2),G568+J568,"")</f>
        <v/>
      </c>
      <c r="O568" s="45" t="str">
        <f>IF(AND(E568='Povolené hodnoty'!$B$4,F568=1),G568+J568,"")</f>
        <v/>
      </c>
      <c r="P568" s="43" t="str">
        <f>IF(AND(E568='Povolené hodnoty'!$B$4,F568=10),H568+K568,"")</f>
        <v/>
      </c>
      <c r="Q568" s="45" t="str">
        <f>IF(AND(E568='Povolené hodnoty'!$B$4,F568=9),H568+K568,"")</f>
        <v/>
      </c>
      <c r="R568" s="43" t="str">
        <f>IF(AND(E568&lt;&gt;'Povolené hodnoty'!$B$4,F568=2),G568+J568,"")</f>
        <v/>
      </c>
      <c r="S568" s="44" t="str">
        <f>IF(AND(E568&lt;&gt;'Povolené hodnoty'!$B$4,F568=3),G568+J568,"")</f>
        <v/>
      </c>
      <c r="T568" s="44" t="str">
        <f>IF(AND(E568&lt;&gt;'Povolené hodnoty'!$B$4,F568=4),G568+J568,"")</f>
        <v/>
      </c>
      <c r="U568" s="44" t="str">
        <f>IF(AND(E568&lt;&gt;'Povolené hodnoty'!$B$4,F568="5a"),G568-H568+J568-K568,"")</f>
        <v/>
      </c>
      <c r="V568" s="44" t="str">
        <f>IF(AND(E568&lt;&gt;'Povolené hodnoty'!$B$4,F568="5b"),G568-H568+J568-K568,"")</f>
        <v/>
      </c>
      <c r="W568" s="44" t="str">
        <f>IF(AND(E568&lt;&gt;'Povolené hodnoty'!$B$4,F568=6),G568+J568,"")</f>
        <v/>
      </c>
      <c r="X568" s="45" t="str">
        <f>IF(AND(E568&lt;&gt;'Povolené hodnoty'!$B$4,F568=7),G568+J568,"")</f>
        <v/>
      </c>
      <c r="Y568" s="43" t="str">
        <f>IF(AND(E568&lt;&gt;'Povolené hodnoty'!$B$4,F568=10),H568+K568,"")</f>
        <v/>
      </c>
      <c r="Z568" s="44" t="str">
        <f>IF(AND(E568&lt;&gt;'Povolené hodnoty'!$B$4,F568=11),H568+K568,"")</f>
        <v/>
      </c>
      <c r="AA568" s="44" t="str">
        <f>IF(AND(E568&lt;&gt;'Povolené hodnoty'!$B$4,F568=12),H568+K568,"")</f>
        <v/>
      </c>
      <c r="AB568" s="45" t="str">
        <f>IF(AND(E568&lt;&gt;'Povolené hodnoty'!$B$4,F568=13),H568+K568,"")</f>
        <v/>
      </c>
      <c r="AD568" s="19" t="b">
        <f t="shared" si="60"/>
        <v>0</v>
      </c>
      <c r="AE568" s="19" t="b">
        <f t="shared" si="61"/>
        <v>0</v>
      </c>
      <c r="AF568" s="19" t="b">
        <f>AND(E568&lt;&gt;'Povolené hodnoty'!$B$6,OR(SUM(G568,J568)&lt;&gt;SUM(N568:O568,R568:X568),SUM(H568,K568)&lt;&gt;SUM(P568:Q568,Y568:AB568),COUNT(G568:H568,J568:K568)&lt;&gt;COUNT(N568:AB568)))</f>
        <v>0</v>
      </c>
      <c r="AG568" s="19" t="b">
        <f>AND(E568='Povolené hodnoty'!$B$6,$AG$5)</f>
        <v>0</v>
      </c>
    </row>
    <row r="569" spans="1:33" x14ac:dyDescent="0.2">
      <c r="A569" s="81">
        <f t="shared" si="56"/>
        <v>564</v>
      </c>
      <c r="B569" s="85"/>
      <c r="C569" s="86"/>
      <c r="D569" s="75"/>
      <c r="E569" s="76"/>
      <c r="F569" s="77"/>
      <c r="G569" s="78"/>
      <c r="H569" s="79"/>
      <c r="I569" s="45">
        <f t="shared" si="57"/>
        <v>3625</v>
      </c>
      <c r="J569" s="158"/>
      <c r="K569" s="159"/>
      <c r="L569" s="160">
        <f t="shared" si="58"/>
        <v>10884</v>
      </c>
      <c r="M569" s="46">
        <f t="shared" si="59"/>
        <v>564</v>
      </c>
      <c r="N569" s="43" t="str">
        <f>IF(AND(E569='Povolené hodnoty'!$B$4,F569=2),G569+J569,"")</f>
        <v/>
      </c>
      <c r="O569" s="45" t="str">
        <f>IF(AND(E569='Povolené hodnoty'!$B$4,F569=1),G569+J569,"")</f>
        <v/>
      </c>
      <c r="P569" s="43" t="str">
        <f>IF(AND(E569='Povolené hodnoty'!$B$4,F569=10),H569+K569,"")</f>
        <v/>
      </c>
      <c r="Q569" s="45" t="str">
        <f>IF(AND(E569='Povolené hodnoty'!$B$4,F569=9),H569+K569,"")</f>
        <v/>
      </c>
      <c r="R569" s="43" t="str">
        <f>IF(AND(E569&lt;&gt;'Povolené hodnoty'!$B$4,F569=2),G569+J569,"")</f>
        <v/>
      </c>
      <c r="S569" s="44" t="str">
        <f>IF(AND(E569&lt;&gt;'Povolené hodnoty'!$B$4,F569=3),G569+J569,"")</f>
        <v/>
      </c>
      <c r="T569" s="44" t="str">
        <f>IF(AND(E569&lt;&gt;'Povolené hodnoty'!$B$4,F569=4),G569+J569,"")</f>
        <v/>
      </c>
      <c r="U569" s="44" t="str">
        <f>IF(AND(E569&lt;&gt;'Povolené hodnoty'!$B$4,F569="5a"),G569-H569+J569-K569,"")</f>
        <v/>
      </c>
      <c r="V569" s="44" t="str">
        <f>IF(AND(E569&lt;&gt;'Povolené hodnoty'!$B$4,F569="5b"),G569-H569+J569-K569,"")</f>
        <v/>
      </c>
      <c r="W569" s="44" t="str">
        <f>IF(AND(E569&lt;&gt;'Povolené hodnoty'!$B$4,F569=6),G569+J569,"")</f>
        <v/>
      </c>
      <c r="X569" s="45" t="str">
        <f>IF(AND(E569&lt;&gt;'Povolené hodnoty'!$B$4,F569=7),G569+J569,"")</f>
        <v/>
      </c>
      <c r="Y569" s="43" t="str">
        <f>IF(AND(E569&lt;&gt;'Povolené hodnoty'!$B$4,F569=10),H569+K569,"")</f>
        <v/>
      </c>
      <c r="Z569" s="44" t="str">
        <f>IF(AND(E569&lt;&gt;'Povolené hodnoty'!$B$4,F569=11),H569+K569,"")</f>
        <v/>
      </c>
      <c r="AA569" s="44" t="str">
        <f>IF(AND(E569&lt;&gt;'Povolené hodnoty'!$B$4,F569=12),H569+K569,"")</f>
        <v/>
      </c>
      <c r="AB569" s="45" t="str">
        <f>IF(AND(E569&lt;&gt;'Povolené hodnoty'!$B$4,F569=13),H569+K569,"")</f>
        <v/>
      </c>
      <c r="AD569" s="19" t="b">
        <f t="shared" si="60"/>
        <v>0</v>
      </c>
      <c r="AE569" s="19" t="b">
        <f t="shared" si="61"/>
        <v>0</v>
      </c>
      <c r="AF569" s="19" t="b">
        <f>AND(E569&lt;&gt;'Povolené hodnoty'!$B$6,OR(SUM(G569,J569)&lt;&gt;SUM(N569:O569,R569:X569),SUM(H569,K569)&lt;&gt;SUM(P569:Q569,Y569:AB569),COUNT(G569:H569,J569:K569)&lt;&gt;COUNT(N569:AB569)))</f>
        <v>0</v>
      </c>
      <c r="AG569" s="19" t="b">
        <f>AND(E569='Povolené hodnoty'!$B$6,$AG$5)</f>
        <v>0</v>
      </c>
    </row>
    <row r="570" spans="1:33" x14ac:dyDescent="0.2">
      <c r="A570" s="81">
        <f t="shared" si="56"/>
        <v>565</v>
      </c>
      <c r="B570" s="85"/>
      <c r="C570" s="86"/>
      <c r="D570" s="75"/>
      <c r="E570" s="76"/>
      <c r="F570" s="77"/>
      <c r="G570" s="78"/>
      <c r="H570" s="79"/>
      <c r="I570" s="45">
        <f t="shared" si="57"/>
        <v>3625</v>
      </c>
      <c r="J570" s="158"/>
      <c r="K570" s="159"/>
      <c r="L570" s="160">
        <f t="shared" si="58"/>
        <v>10884</v>
      </c>
      <c r="M570" s="46">
        <f t="shared" si="59"/>
        <v>565</v>
      </c>
      <c r="N570" s="43" t="str">
        <f>IF(AND(E570='Povolené hodnoty'!$B$4,F570=2),G570+J570,"")</f>
        <v/>
      </c>
      <c r="O570" s="45" t="str">
        <f>IF(AND(E570='Povolené hodnoty'!$B$4,F570=1),G570+J570,"")</f>
        <v/>
      </c>
      <c r="P570" s="43" t="str">
        <f>IF(AND(E570='Povolené hodnoty'!$B$4,F570=10),H570+K570,"")</f>
        <v/>
      </c>
      <c r="Q570" s="45" t="str">
        <f>IF(AND(E570='Povolené hodnoty'!$B$4,F570=9),H570+K570,"")</f>
        <v/>
      </c>
      <c r="R570" s="43" t="str">
        <f>IF(AND(E570&lt;&gt;'Povolené hodnoty'!$B$4,F570=2),G570+J570,"")</f>
        <v/>
      </c>
      <c r="S570" s="44" t="str">
        <f>IF(AND(E570&lt;&gt;'Povolené hodnoty'!$B$4,F570=3),G570+J570,"")</f>
        <v/>
      </c>
      <c r="T570" s="44" t="str">
        <f>IF(AND(E570&lt;&gt;'Povolené hodnoty'!$B$4,F570=4),G570+J570,"")</f>
        <v/>
      </c>
      <c r="U570" s="44" t="str">
        <f>IF(AND(E570&lt;&gt;'Povolené hodnoty'!$B$4,F570="5a"),G570-H570+J570-K570,"")</f>
        <v/>
      </c>
      <c r="V570" s="44" t="str">
        <f>IF(AND(E570&lt;&gt;'Povolené hodnoty'!$B$4,F570="5b"),G570-H570+J570-K570,"")</f>
        <v/>
      </c>
      <c r="W570" s="44" t="str">
        <f>IF(AND(E570&lt;&gt;'Povolené hodnoty'!$B$4,F570=6),G570+J570,"")</f>
        <v/>
      </c>
      <c r="X570" s="45" t="str">
        <f>IF(AND(E570&lt;&gt;'Povolené hodnoty'!$B$4,F570=7),G570+J570,"")</f>
        <v/>
      </c>
      <c r="Y570" s="43" t="str">
        <f>IF(AND(E570&lt;&gt;'Povolené hodnoty'!$B$4,F570=10),H570+K570,"")</f>
        <v/>
      </c>
      <c r="Z570" s="44" t="str">
        <f>IF(AND(E570&lt;&gt;'Povolené hodnoty'!$B$4,F570=11),H570+K570,"")</f>
        <v/>
      </c>
      <c r="AA570" s="44" t="str">
        <f>IF(AND(E570&lt;&gt;'Povolené hodnoty'!$B$4,F570=12),H570+K570,"")</f>
        <v/>
      </c>
      <c r="AB570" s="45" t="str">
        <f>IF(AND(E570&lt;&gt;'Povolené hodnoty'!$B$4,F570=13),H570+K570,"")</f>
        <v/>
      </c>
      <c r="AD570" s="19" t="b">
        <f t="shared" si="60"/>
        <v>0</v>
      </c>
      <c r="AE570" s="19" t="b">
        <f t="shared" si="61"/>
        <v>0</v>
      </c>
      <c r="AF570" s="19" t="b">
        <f>AND(E570&lt;&gt;'Povolené hodnoty'!$B$6,OR(SUM(G570,J570)&lt;&gt;SUM(N570:O570,R570:X570),SUM(H570,K570)&lt;&gt;SUM(P570:Q570,Y570:AB570),COUNT(G570:H570,J570:K570)&lt;&gt;COUNT(N570:AB570)))</f>
        <v>0</v>
      </c>
      <c r="AG570" s="19" t="b">
        <f>AND(E570='Povolené hodnoty'!$B$6,$AG$5)</f>
        <v>0</v>
      </c>
    </row>
    <row r="571" spans="1:33" x14ac:dyDescent="0.2">
      <c r="A571" s="81">
        <f t="shared" si="56"/>
        <v>566</v>
      </c>
      <c r="B571" s="85"/>
      <c r="C571" s="86"/>
      <c r="D571" s="75"/>
      <c r="E571" s="76"/>
      <c r="F571" s="77"/>
      <c r="G571" s="78"/>
      <c r="H571" s="79"/>
      <c r="I571" s="45">
        <f t="shared" si="57"/>
        <v>3625</v>
      </c>
      <c r="J571" s="158"/>
      <c r="K571" s="159"/>
      <c r="L571" s="160">
        <f t="shared" si="58"/>
        <v>10884</v>
      </c>
      <c r="M571" s="46">
        <f t="shared" si="59"/>
        <v>566</v>
      </c>
      <c r="N571" s="43" t="str">
        <f>IF(AND(E571='Povolené hodnoty'!$B$4,F571=2),G571+J571,"")</f>
        <v/>
      </c>
      <c r="O571" s="45" t="str">
        <f>IF(AND(E571='Povolené hodnoty'!$B$4,F571=1),G571+J571,"")</f>
        <v/>
      </c>
      <c r="P571" s="43" t="str">
        <f>IF(AND(E571='Povolené hodnoty'!$B$4,F571=10),H571+K571,"")</f>
        <v/>
      </c>
      <c r="Q571" s="45" t="str">
        <f>IF(AND(E571='Povolené hodnoty'!$B$4,F571=9),H571+K571,"")</f>
        <v/>
      </c>
      <c r="R571" s="43" t="str">
        <f>IF(AND(E571&lt;&gt;'Povolené hodnoty'!$B$4,F571=2),G571+J571,"")</f>
        <v/>
      </c>
      <c r="S571" s="44" t="str">
        <f>IF(AND(E571&lt;&gt;'Povolené hodnoty'!$B$4,F571=3),G571+J571,"")</f>
        <v/>
      </c>
      <c r="T571" s="44" t="str">
        <f>IF(AND(E571&lt;&gt;'Povolené hodnoty'!$B$4,F571=4),G571+J571,"")</f>
        <v/>
      </c>
      <c r="U571" s="44" t="str">
        <f>IF(AND(E571&lt;&gt;'Povolené hodnoty'!$B$4,F571="5a"),G571-H571+J571-K571,"")</f>
        <v/>
      </c>
      <c r="V571" s="44" t="str">
        <f>IF(AND(E571&lt;&gt;'Povolené hodnoty'!$B$4,F571="5b"),G571-H571+J571-K571,"")</f>
        <v/>
      </c>
      <c r="W571" s="44" t="str">
        <f>IF(AND(E571&lt;&gt;'Povolené hodnoty'!$B$4,F571=6),G571+J571,"")</f>
        <v/>
      </c>
      <c r="X571" s="45" t="str">
        <f>IF(AND(E571&lt;&gt;'Povolené hodnoty'!$B$4,F571=7),G571+J571,"")</f>
        <v/>
      </c>
      <c r="Y571" s="43" t="str">
        <f>IF(AND(E571&lt;&gt;'Povolené hodnoty'!$B$4,F571=10),H571+K571,"")</f>
        <v/>
      </c>
      <c r="Z571" s="44" t="str">
        <f>IF(AND(E571&lt;&gt;'Povolené hodnoty'!$B$4,F571=11),H571+K571,"")</f>
        <v/>
      </c>
      <c r="AA571" s="44" t="str">
        <f>IF(AND(E571&lt;&gt;'Povolené hodnoty'!$B$4,F571=12),H571+K571,"")</f>
        <v/>
      </c>
      <c r="AB571" s="45" t="str">
        <f>IF(AND(E571&lt;&gt;'Povolené hodnoty'!$B$4,F571=13),H571+K571,"")</f>
        <v/>
      </c>
      <c r="AD571" s="19" t="b">
        <f t="shared" si="60"/>
        <v>0</v>
      </c>
      <c r="AE571" s="19" t="b">
        <f t="shared" si="61"/>
        <v>0</v>
      </c>
      <c r="AF571" s="19" t="b">
        <f>AND(E571&lt;&gt;'Povolené hodnoty'!$B$6,OR(SUM(G571,J571)&lt;&gt;SUM(N571:O571,R571:X571),SUM(H571,K571)&lt;&gt;SUM(P571:Q571,Y571:AB571),COUNT(G571:H571,J571:K571)&lt;&gt;COUNT(N571:AB571)))</f>
        <v>0</v>
      </c>
      <c r="AG571" s="19" t="b">
        <f>AND(E571='Povolené hodnoty'!$B$6,$AG$5)</f>
        <v>0</v>
      </c>
    </row>
    <row r="572" spans="1:33" x14ac:dyDescent="0.2">
      <c r="A572" s="81">
        <f t="shared" si="56"/>
        <v>567</v>
      </c>
      <c r="B572" s="85"/>
      <c r="C572" s="86"/>
      <c r="D572" s="75"/>
      <c r="E572" s="76"/>
      <c r="F572" s="77"/>
      <c r="G572" s="78"/>
      <c r="H572" s="79"/>
      <c r="I572" s="45">
        <f t="shared" si="57"/>
        <v>3625</v>
      </c>
      <c r="J572" s="158"/>
      <c r="K572" s="159"/>
      <c r="L572" s="160">
        <f t="shared" si="58"/>
        <v>10884</v>
      </c>
      <c r="M572" s="46">
        <f t="shared" si="59"/>
        <v>567</v>
      </c>
      <c r="N572" s="43" t="str">
        <f>IF(AND(E572='Povolené hodnoty'!$B$4,F572=2),G572+J572,"")</f>
        <v/>
      </c>
      <c r="O572" s="45" t="str">
        <f>IF(AND(E572='Povolené hodnoty'!$B$4,F572=1),G572+J572,"")</f>
        <v/>
      </c>
      <c r="P572" s="43" t="str">
        <f>IF(AND(E572='Povolené hodnoty'!$B$4,F572=10),H572+K572,"")</f>
        <v/>
      </c>
      <c r="Q572" s="45" t="str">
        <f>IF(AND(E572='Povolené hodnoty'!$B$4,F572=9),H572+K572,"")</f>
        <v/>
      </c>
      <c r="R572" s="43" t="str">
        <f>IF(AND(E572&lt;&gt;'Povolené hodnoty'!$B$4,F572=2),G572+J572,"")</f>
        <v/>
      </c>
      <c r="S572" s="44" t="str">
        <f>IF(AND(E572&lt;&gt;'Povolené hodnoty'!$B$4,F572=3),G572+J572,"")</f>
        <v/>
      </c>
      <c r="T572" s="44" t="str">
        <f>IF(AND(E572&lt;&gt;'Povolené hodnoty'!$B$4,F572=4),G572+J572,"")</f>
        <v/>
      </c>
      <c r="U572" s="44" t="str">
        <f>IF(AND(E572&lt;&gt;'Povolené hodnoty'!$B$4,F572="5a"),G572-H572+J572-K572,"")</f>
        <v/>
      </c>
      <c r="V572" s="44" t="str">
        <f>IF(AND(E572&lt;&gt;'Povolené hodnoty'!$B$4,F572="5b"),G572-H572+J572-K572,"")</f>
        <v/>
      </c>
      <c r="W572" s="44" t="str">
        <f>IF(AND(E572&lt;&gt;'Povolené hodnoty'!$B$4,F572=6),G572+J572,"")</f>
        <v/>
      </c>
      <c r="X572" s="45" t="str">
        <f>IF(AND(E572&lt;&gt;'Povolené hodnoty'!$B$4,F572=7),G572+J572,"")</f>
        <v/>
      </c>
      <c r="Y572" s="43" t="str">
        <f>IF(AND(E572&lt;&gt;'Povolené hodnoty'!$B$4,F572=10),H572+K572,"")</f>
        <v/>
      </c>
      <c r="Z572" s="44" t="str">
        <f>IF(AND(E572&lt;&gt;'Povolené hodnoty'!$B$4,F572=11),H572+K572,"")</f>
        <v/>
      </c>
      <c r="AA572" s="44" t="str">
        <f>IF(AND(E572&lt;&gt;'Povolené hodnoty'!$B$4,F572=12),H572+K572,"")</f>
        <v/>
      </c>
      <c r="AB572" s="45" t="str">
        <f>IF(AND(E572&lt;&gt;'Povolené hodnoty'!$B$4,F572=13),H572+K572,"")</f>
        <v/>
      </c>
      <c r="AD572" s="19" t="b">
        <f t="shared" si="60"/>
        <v>0</v>
      </c>
      <c r="AE572" s="19" t="b">
        <f t="shared" si="61"/>
        <v>0</v>
      </c>
      <c r="AF572" s="19" t="b">
        <f>AND(E572&lt;&gt;'Povolené hodnoty'!$B$6,OR(SUM(G572,J572)&lt;&gt;SUM(N572:O572,R572:X572),SUM(H572,K572)&lt;&gt;SUM(P572:Q572,Y572:AB572),COUNT(G572:H572,J572:K572)&lt;&gt;COUNT(N572:AB572)))</f>
        <v>0</v>
      </c>
      <c r="AG572" s="19" t="b">
        <f>AND(E572='Povolené hodnoty'!$B$6,$AG$5)</f>
        <v>0</v>
      </c>
    </row>
    <row r="573" spans="1:33" x14ac:dyDescent="0.2">
      <c r="A573" s="81">
        <f t="shared" si="56"/>
        <v>568</v>
      </c>
      <c r="B573" s="85"/>
      <c r="C573" s="86"/>
      <c r="D573" s="75"/>
      <c r="E573" s="76"/>
      <c r="F573" s="77"/>
      <c r="G573" s="78"/>
      <c r="H573" s="79"/>
      <c r="I573" s="45">
        <f t="shared" si="57"/>
        <v>3625</v>
      </c>
      <c r="J573" s="158"/>
      <c r="K573" s="159"/>
      <c r="L573" s="160">
        <f t="shared" si="58"/>
        <v>10884</v>
      </c>
      <c r="M573" s="46">
        <f t="shared" si="59"/>
        <v>568</v>
      </c>
      <c r="N573" s="43" t="str">
        <f>IF(AND(E573='Povolené hodnoty'!$B$4,F573=2),G573+J573,"")</f>
        <v/>
      </c>
      <c r="O573" s="45" t="str">
        <f>IF(AND(E573='Povolené hodnoty'!$B$4,F573=1),G573+J573,"")</f>
        <v/>
      </c>
      <c r="P573" s="43" t="str">
        <f>IF(AND(E573='Povolené hodnoty'!$B$4,F573=10),H573+K573,"")</f>
        <v/>
      </c>
      <c r="Q573" s="45" t="str">
        <f>IF(AND(E573='Povolené hodnoty'!$B$4,F573=9),H573+K573,"")</f>
        <v/>
      </c>
      <c r="R573" s="43" t="str">
        <f>IF(AND(E573&lt;&gt;'Povolené hodnoty'!$B$4,F573=2),G573+J573,"")</f>
        <v/>
      </c>
      <c r="S573" s="44" t="str">
        <f>IF(AND(E573&lt;&gt;'Povolené hodnoty'!$B$4,F573=3),G573+J573,"")</f>
        <v/>
      </c>
      <c r="T573" s="44" t="str">
        <f>IF(AND(E573&lt;&gt;'Povolené hodnoty'!$B$4,F573=4),G573+J573,"")</f>
        <v/>
      </c>
      <c r="U573" s="44" t="str">
        <f>IF(AND(E573&lt;&gt;'Povolené hodnoty'!$B$4,F573="5a"),G573-H573+J573-K573,"")</f>
        <v/>
      </c>
      <c r="V573" s="44" t="str">
        <f>IF(AND(E573&lt;&gt;'Povolené hodnoty'!$B$4,F573="5b"),G573-H573+J573-K573,"")</f>
        <v/>
      </c>
      <c r="W573" s="44" t="str">
        <f>IF(AND(E573&lt;&gt;'Povolené hodnoty'!$B$4,F573=6),G573+J573,"")</f>
        <v/>
      </c>
      <c r="X573" s="45" t="str">
        <f>IF(AND(E573&lt;&gt;'Povolené hodnoty'!$B$4,F573=7),G573+J573,"")</f>
        <v/>
      </c>
      <c r="Y573" s="43" t="str">
        <f>IF(AND(E573&lt;&gt;'Povolené hodnoty'!$B$4,F573=10),H573+K573,"")</f>
        <v/>
      </c>
      <c r="Z573" s="44" t="str">
        <f>IF(AND(E573&lt;&gt;'Povolené hodnoty'!$B$4,F573=11),H573+K573,"")</f>
        <v/>
      </c>
      <c r="AA573" s="44" t="str">
        <f>IF(AND(E573&lt;&gt;'Povolené hodnoty'!$B$4,F573=12),H573+K573,"")</f>
        <v/>
      </c>
      <c r="AB573" s="45" t="str">
        <f>IF(AND(E573&lt;&gt;'Povolené hodnoty'!$B$4,F573=13),H573+K573,"")</f>
        <v/>
      </c>
      <c r="AD573" s="19" t="b">
        <f t="shared" si="60"/>
        <v>0</v>
      </c>
      <c r="AE573" s="19" t="b">
        <f t="shared" si="61"/>
        <v>0</v>
      </c>
      <c r="AF573" s="19" t="b">
        <f>AND(E573&lt;&gt;'Povolené hodnoty'!$B$6,OR(SUM(G573,J573)&lt;&gt;SUM(N573:O573,R573:X573),SUM(H573,K573)&lt;&gt;SUM(P573:Q573,Y573:AB573),COUNT(G573:H573,J573:K573)&lt;&gt;COUNT(N573:AB573)))</f>
        <v>0</v>
      </c>
      <c r="AG573" s="19" t="b">
        <f>AND(E573='Povolené hodnoty'!$B$6,$AG$5)</f>
        <v>0</v>
      </c>
    </row>
    <row r="574" spans="1:33" x14ac:dyDescent="0.2">
      <c r="A574" s="81">
        <f t="shared" si="56"/>
        <v>569</v>
      </c>
      <c r="B574" s="85"/>
      <c r="C574" s="86"/>
      <c r="D574" s="75"/>
      <c r="E574" s="76"/>
      <c r="F574" s="77"/>
      <c r="G574" s="78"/>
      <c r="H574" s="79"/>
      <c r="I574" s="45">
        <f t="shared" si="57"/>
        <v>3625</v>
      </c>
      <c r="J574" s="158"/>
      <c r="K574" s="159"/>
      <c r="L574" s="160">
        <f t="shared" si="58"/>
        <v>10884</v>
      </c>
      <c r="M574" s="46">
        <f t="shared" si="59"/>
        <v>569</v>
      </c>
      <c r="N574" s="43" t="str">
        <f>IF(AND(E574='Povolené hodnoty'!$B$4,F574=2),G574+J574,"")</f>
        <v/>
      </c>
      <c r="O574" s="45" t="str">
        <f>IF(AND(E574='Povolené hodnoty'!$B$4,F574=1),G574+J574,"")</f>
        <v/>
      </c>
      <c r="P574" s="43" t="str">
        <f>IF(AND(E574='Povolené hodnoty'!$B$4,F574=10),H574+K574,"")</f>
        <v/>
      </c>
      <c r="Q574" s="45" t="str">
        <f>IF(AND(E574='Povolené hodnoty'!$B$4,F574=9),H574+K574,"")</f>
        <v/>
      </c>
      <c r="R574" s="43" t="str">
        <f>IF(AND(E574&lt;&gt;'Povolené hodnoty'!$B$4,F574=2),G574+J574,"")</f>
        <v/>
      </c>
      <c r="S574" s="44" t="str">
        <f>IF(AND(E574&lt;&gt;'Povolené hodnoty'!$B$4,F574=3),G574+J574,"")</f>
        <v/>
      </c>
      <c r="T574" s="44" t="str">
        <f>IF(AND(E574&lt;&gt;'Povolené hodnoty'!$B$4,F574=4),G574+J574,"")</f>
        <v/>
      </c>
      <c r="U574" s="44" t="str">
        <f>IF(AND(E574&lt;&gt;'Povolené hodnoty'!$B$4,F574="5a"),G574-H574+J574-K574,"")</f>
        <v/>
      </c>
      <c r="V574" s="44" t="str">
        <f>IF(AND(E574&lt;&gt;'Povolené hodnoty'!$B$4,F574="5b"),G574-H574+J574-K574,"")</f>
        <v/>
      </c>
      <c r="W574" s="44" t="str">
        <f>IF(AND(E574&lt;&gt;'Povolené hodnoty'!$B$4,F574=6),G574+J574,"")</f>
        <v/>
      </c>
      <c r="X574" s="45" t="str">
        <f>IF(AND(E574&lt;&gt;'Povolené hodnoty'!$B$4,F574=7),G574+J574,"")</f>
        <v/>
      </c>
      <c r="Y574" s="43" t="str">
        <f>IF(AND(E574&lt;&gt;'Povolené hodnoty'!$B$4,F574=10),H574+K574,"")</f>
        <v/>
      </c>
      <c r="Z574" s="44" t="str">
        <f>IF(AND(E574&lt;&gt;'Povolené hodnoty'!$B$4,F574=11),H574+K574,"")</f>
        <v/>
      </c>
      <c r="AA574" s="44" t="str">
        <f>IF(AND(E574&lt;&gt;'Povolené hodnoty'!$B$4,F574=12),H574+K574,"")</f>
        <v/>
      </c>
      <c r="AB574" s="45" t="str">
        <f>IF(AND(E574&lt;&gt;'Povolené hodnoty'!$B$4,F574=13),H574+K574,"")</f>
        <v/>
      </c>
      <c r="AD574" s="19" t="b">
        <f t="shared" si="60"/>
        <v>0</v>
      </c>
      <c r="AE574" s="19" t="b">
        <f t="shared" si="61"/>
        <v>0</v>
      </c>
      <c r="AF574" s="19" t="b">
        <f>AND(E574&lt;&gt;'Povolené hodnoty'!$B$6,OR(SUM(G574,J574)&lt;&gt;SUM(N574:O574,R574:X574),SUM(H574,K574)&lt;&gt;SUM(P574:Q574,Y574:AB574),COUNT(G574:H574,J574:K574)&lt;&gt;COUNT(N574:AB574)))</f>
        <v>0</v>
      </c>
      <c r="AG574" s="19" t="b">
        <f>AND(E574='Povolené hodnoty'!$B$6,$AG$5)</f>
        <v>0</v>
      </c>
    </row>
    <row r="575" spans="1:33" x14ac:dyDescent="0.2">
      <c r="A575" s="81">
        <f t="shared" si="56"/>
        <v>570</v>
      </c>
      <c r="B575" s="85"/>
      <c r="C575" s="86"/>
      <c r="D575" s="75"/>
      <c r="E575" s="76"/>
      <c r="F575" s="77"/>
      <c r="G575" s="78"/>
      <c r="H575" s="79"/>
      <c r="I575" s="45">
        <f t="shared" si="57"/>
        <v>3625</v>
      </c>
      <c r="J575" s="158"/>
      <c r="K575" s="159"/>
      <c r="L575" s="160">
        <f t="shared" si="58"/>
        <v>10884</v>
      </c>
      <c r="M575" s="46">
        <f t="shared" si="59"/>
        <v>570</v>
      </c>
      <c r="N575" s="43" t="str">
        <f>IF(AND(E575='Povolené hodnoty'!$B$4,F575=2),G575+J575,"")</f>
        <v/>
      </c>
      <c r="O575" s="45" t="str">
        <f>IF(AND(E575='Povolené hodnoty'!$B$4,F575=1),G575+J575,"")</f>
        <v/>
      </c>
      <c r="P575" s="43" t="str">
        <f>IF(AND(E575='Povolené hodnoty'!$B$4,F575=10),H575+K575,"")</f>
        <v/>
      </c>
      <c r="Q575" s="45" t="str">
        <f>IF(AND(E575='Povolené hodnoty'!$B$4,F575=9),H575+K575,"")</f>
        <v/>
      </c>
      <c r="R575" s="43" t="str">
        <f>IF(AND(E575&lt;&gt;'Povolené hodnoty'!$B$4,F575=2),G575+J575,"")</f>
        <v/>
      </c>
      <c r="S575" s="44" t="str">
        <f>IF(AND(E575&lt;&gt;'Povolené hodnoty'!$B$4,F575=3),G575+J575,"")</f>
        <v/>
      </c>
      <c r="T575" s="44" t="str">
        <f>IF(AND(E575&lt;&gt;'Povolené hodnoty'!$B$4,F575=4),G575+J575,"")</f>
        <v/>
      </c>
      <c r="U575" s="44" t="str">
        <f>IF(AND(E575&lt;&gt;'Povolené hodnoty'!$B$4,F575="5a"),G575-H575+J575-K575,"")</f>
        <v/>
      </c>
      <c r="V575" s="44" t="str">
        <f>IF(AND(E575&lt;&gt;'Povolené hodnoty'!$B$4,F575="5b"),G575-H575+J575-K575,"")</f>
        <v/>
      </c>
      <c r="W575" s="44" t="str">
        <f>IF(AND(E575&lt;&gt;'Povolené hodnoty'!$B$4,F575=6),G575+J575,"")</f>
        <v/>
      </c>
      <c r="X575" s="45" t="str">
        <f>IF(AND(E575&lt;&gt;'Povolené hodnoty'!$B$4,F575=7),G575+J575,"")</f>
        <v/>
      </c>
      <c r="Y575" s="43" t="str">
        <f>IF(AND(E575&lt;&gt;'Povolené hodnoty'!$B$4,F575=10),H575+K575,"")</f>
        <v/>
      </c>
      <c r="Z575" s="44" t="str">
        <f>IF(AND(E575&lt;&gt;'Povolené hodnoty'!$B$4,F575=11),H575+K575,"")</f>
        <v/>
      </c>
      <c r="AA575" s="44" t="str">
        <f>IF(AND(E575&lt;&gt;'Povolené hodnoty'!$B$4,F575=12),H575+K575,"")</f>
        <v/>
      </c>
      <c r="AB575" s="45" t="str">
        <f>IF(AND(E575&lt;&gt;'Povolené hodnoty'!$B$4,F575=13),H575+K575,"")</f>
        <v/>
      </c>
      <c r="AD575" s="19" t="b">
        <f t="shared" si="60"/>
        <v>0</v>
      </c>
      <c r="AE575" s="19" t="b">
        <f t="shared" si="61"/>
        <v>0</v>
      </c>
      <c r="AF575" s="19" t="b">
        <f>AND(E575&lt;&gt;'Povolené hodnoty'!$B$6,OR(SUM(G575,J575)&lt;&gt;SUM(N575:O575,R575:X575),SUM(H575,K575)&lt;&gt;SUM(P575:Q575,Y575:AB575),COUNT(G575:H575,J575:K575)&lt;&gt;COUNT(N575:AB575)))</f>
        <v>0</v>
      </c>
      <c r="AG575" s="19" t="b">
        <f>AND(E575='Povolené hodnoty'!$B$6,$AG$5)</f>
        <v>0</v>
      </c>
    </row>
    <row r="576" spans="1:33" x14ac:dyDescent="0.2">
      <c r="A576" s="81">
        <f t="shared" si="56"/>
        <v>571</v>
      </c>
      <c r="B576" s="85"/>
      <c r="C576" s="86"/>
      <c r="D576" s="75"/>
      <c r="E576" s="76"/>
      <c r="F576" s="77"/>
      <c r="G576" s="78"/>
      <c r="H576" s="79"/>
      <c r="I576" s="45">
        <f t="shared" si="57"/>
        <v>3625</v>
      </c>
      <c r="J576" s="158"/>
      <c r="K576" s="159"/>
      <c r="L576" s="160">
        <f t="shared" si="58"/>
        <v>10884</v>
      </c>
      <c r="M576" s="46">
        <f t="shared" si="59"/>
        <v>571</v>
      </c>
      <c r="N576" s="43" t="str">
        <f>IF(AND(E576='Povolené hodnoty'!$B$4,F576=2),G576+J576,"")</f>
        <v/>
      </c>
      <c r="O576" s="45" t="str">
        <f>IF(AND(E576='Povolené hodnoty'!$B$4,F576=1),G576+J576,"")</f>
        <v/>
      </c>
      <c r="P576" s="43" t="str">
        <f>IF(AND(E576='Povolené hodnoty'!$B$4,F576=10),H576+K576,"")</f>
        <v/>
      </c>
      <c r="Q576" s="45" t="str">
        <f>IF(AND(E576='Povolené hodnoty'!$B$4,F576=9),H576+K576,"")</f>
        <v/>
      </c>
      <c r="R576" s="43" t="str">
        <f>IF(AND(E576&lt;&gt;'Povolené hodnoty'!$B$4,F576=2),G576+J576,"")</f>
        <v/>
      </c>
      <c r="S576" s="44" t="str">
        <f>IF(AND(E576&lt;&gt;'Povolené hodnoty'!$B$4,F576=3),G576+J576,"")</f>
        <v/>
      </c>
      <c r="T576" s="44" t="str">
        <f>IF(AND(E576&lt;&gt;'Povolené hodnoty'!$B$4,F576=4),G576+J576,"")</f>
        <v/>
      </c>
      <c r="U576" s="44" t="str">
        <f>IF(AND(E576&lt;&gt;'Povolené hodnoty'!$B$4,F576="5a"),G576-H576+J576-K576,"")</f>
        <v/>
      </c>
      <c r="V576" s="44" t="str">
        <f>IF(AND(E576&lt;&gt;'Povolené hodnoty'!$B$4,F576="5b"),G576-H576+J576-K576,"")</f>
        <v/>
      </c>
      <c r="W576" s="44" t="str">
        <f>IF(AND(E576&lt;&gt;'Povolené hodnoty'!$B$4,F576=6),G576+J576,"")</f>
        <v/>
      </c>
      <c r="X576" s="45" t="str">
        <f>IF(AND(E576&lt;&gt;'Povolené hodnoty'!$B$4,F576=7),G576+J576,"")</f>
        <v/>
      </c>
      <c r="Y576" s="43" t="str">
        <f>IF(AND(E576&lt;&gt;'Povolené hodnoty'!$B$4,F576=10),H576+K576,"")</f>
        <v/>
      </c>
      <c r="Z576" s="44" t="str">
        <f>IF(AND(E576&lt;&gt;'Povolené hodnoty'!$B$4,F576=11),H576+K576,"")</f>
        <v/>
      </c>
      <c r="AA576" s="44" t="str">
        <f>IF(AND(E576&lt;&gt;'Povolené hodnoty'!$B$4,F576=12),H576+K576,"")</f>
        <v/>
      </c>
      <c r="AB576" s="45" t="str">
        <f>IF(AND(E576&lt;&gt;'Povolené hodnoty'!$B$4,F576=13),H576+K576,"")</f>
        <v/>
      </c>
      <c r="AD576" s="19" t="b">
        <f t="shared" si="60"/>
        <v>0</v>
      </c>
      <c r="AE576" s="19" t="b">
        <f t="shared" si="61"/>
        <v>0</v>
      </c>
      <c r="AF576" s="19" t="b">
        <f>AND(E576&lt;&gt;'Povolené hodnoty'!$B$6,OR(SUM(G576,J576)&lt;&gt;SUM(N576:O576,R576:X576),SUM(H576,K576)&lt;&gt;SUM(P576:Q576,Y576:AB576),COUNT(G576:H576,J576:K576)&lt;&gt;COUNT(N576:AB576)))</f>
        <v>0</v>
      </c>
      <c r="AG576" s="19" t="b">
        <f>AND(E576='Povolené hodnoty'!$B$6,$AG$5)</f>
        <v>0</v>
      </c>
    </row>
    <row r="577" spans="1:33" x14ac:dyDescent="0.2">
      <c r="A577" s="81">
        <f t="shared" si="56"/>
        <v>572</v>
      </c>
      <c r="B577" s="85"/>
      <c r="C577" s="86"/>
      <c r="D577" s="75"/>
      <c r="E577" s="76"/>
      <c r="F577" s="77"/>
      <c r="G577" s="78"/>
      <c r="H577" s="79"/>
      <c r="I577" s="45">
        <f t="shared" si="57"/>
        <v>3625</v>
      </c>
      <c r="J577" s="158"/>
      <c r="K577" s="159"/>
      <c r="L577" s="160">
        <f t="shared" si="58"/>
        <v>10884</v>
      </c>
      <c r="M577" s="46">
        <f t="shared" si="59"/>
        <v>572</v>
      </c>
      <c r="N577" s="43" t="str">
        <f>IF(AND(E577='Povolené hodnoty'!$B$4,F577=2),G577+J577,"")</f>
        <v/>
      </c>
      <c r="O577" s="45" t="str">
        <f>IF(AND(E577='Povolené hodnoty'!$B$4,F577=1),G577+J577,"")</f>
        <v/>
      </c>
      <c r="P577" s="43" t="str">
        <f>IF(AND(E577='Povolené hodnoty'!$B$4,F577=10),H577+K577,"")</f>
        <v/>
      </c>
      <c r="Q577" s="45" t="str">
        <f>IF(AND(E577='Povolené hodnoty'!$B$4,F577=9),H577+K577,"")</f>
        <v/>
      </c>
      <c r="R577" s="43" t="str">
        <f>IF(AND(E577&lt;&gt;'Povolené hodnoty'!$B$4,F577=2),G577+J577,"")</f>
        <v/>
      </c>
      <c r="S577" s="44" t="str">
        <f>IF(AND(E577&lt;&gt;'Povolené hodnoty'!$B$4,F577=3),G577+J577,"")</f>
        <v/>
      </c>
      <c r="T577" s="44" t="str">
        <f>IF(AND(E577&lt;&gt;'Povolené hodnoty'!$B$4,F577=4),G577+J577,"")</f>
        <v/>
      </c>
      <c r="U577" s="44" t="str">
        <f>IF(AND(E577&lt;&gt;'Povolené hodnoty'!$B$4,F577="5a"),G577-H577+J577-K577,"")</f>
        <v/>
      </c>
      <c r="V577" s="44" t="str">
        <f>IF(AND(E577&lt;&gt;'Povolené hodnoty'!$B$4,F577="5b"),G577-H577+J577-K577,"")</f>
        <v/>
      </c>
      <c r="W577" s="44" t="str">
        <f>IF(AND(E577&lt;&gt;'Povolené hodnoty'!$B$4,F577=6),G577+J577,"")</f>
        <v/>
      </c>
      <c r="X577" s="45" t="str">
        <f>IF(AND(E577&lt;&gt;'Povolené hodnoty'!$B$4,F577=7),G577+J577,"")</f>
        <v/>
      </c>
      <c r="Y577" s="43" t="str">
        <f>IF(AND(E577&lt;&gt;'Povolené hodnoty'!$B$4,F577=10),H577+K577,"")</f>
        <v/>
      </c>
      <c r="Z577" s="44" t="str">
        <f>IF(AND(E577&lt;&gt;'Povolené hodnoty'!$B$4,F577=11),H577+K577,"")</f>
        <v/>
      </c>
      <c r="AA577" s="44" t="str">
        <f>IF(AND(E577&lt;&gt;'Povolené hodnoty'!$B$4,F577=12),H577+K577,"")</f>
        <v/>
      </c>
      <c r="AB577" s="45" t="str">
        <f>IF(AND(E577&lt;&gt;'Povolené hodnoty'!$B$4,F577=13),H577+K577,"")</f>
        <v/>
      </c>
      <c r="AD577" s="19" t="b">
        <f t="shared" si="60"/>
        <v>0</v>
      </c>
      <c r="AE577" s="19" t="b">
        <f t="shared" si="61"/>
        <v>0</v>
      </c>
      <c r="AF577" s="19" t="b">
        <f>AND(E577&lt;&gt;'Povolené hodnoty'!$B$6,OR(SUM(G577,J577)&lt;&gt;SUM(N577:O577,R577:X577),SUM(H577,K577)&lt;&gt;SUM(P577:Q577,Y577:AB577),COUNT(G577:H577,J577:K577)&lt;&gt;COUNT(N577:AB577)))</f>
        <v>0</v>
      </c>
      <c r="AG577" s="19" t="b">
        <f>AND(E577='Povolené hodnoty'!$B$6,$AG$5)</f>
        <v>0</v>
      </c>
    </row>
    <row r="578" spans="1:33" x14ac:dyDescent="0.2">
      <c r="A578" s="81">
        <f t="shared" si="56"/>
        <v>573</v>
      </c>
      <c r="B578" s="85"/>
      <c r="C578" s="86"/>
      <c r="D578" s="75"/>
      <c r="E578" s="76"/>
      <c r="F578" s="77"/>
      <c r="G578" s="78"/>
      <c r="H578" s="79"/>
      <c r="I578" s="45">
        <f t="shared" si="57"/>
        <v>3625</v>
      </c>
      <c r="J578" s="158"/>
      <c r="K578" s="159"/>
      <c r="L578" s="160">
        <f t="shared" si="58"/>
        <v>10884</v>
      </c>
      <c r="M578" s="46">
        <f t="shared" si="59"/>
        <v>573</v>
      </c>
      <c r="N578" s="43" t="str">
        <f>IF(AND(E578='Povolené hodnoty'!$B$4,F578=2),G578+J578,"")</f>
        <v/>
      </c>
      <c r="O578" s="45" t="str">
        <f>IF(AND(E578='Povolené hodnoty'!$B$4,F578=1),G578+J578,"")</f>
        <v/>
      </c>
      <c r="P578" s="43" t="str">
        <f>IF(AND(E578='Povolené hodnoty'!$B$4,F578=10),H578+K578,"")</f>
        <v/>
      </c>
      <c r="Q578" s="45" t="str">
        <f>IF(AND(E578='Povolené hodnoty'!$B$4,F578=9),H578+K578,"")</f>
        <v/>
      </c>
      <c r="R578" s="43" t="str">
        <f>IF(AND(E578&lt;&gt;'Povolené hodnoty'!$B$4,F578=2),G578+J578,"")</f>
        <v/>
      </c>
      <c r="S578" s="44" t="str">
        <f>IF(AND(E578&lt;&gt;'Povolené hodnoty'!$B$4,F578=3),G578+J578,"")</f>
        <v/>
      </c>
      <c r="T578" s="44" t="str">
        <f>IF(AND(E578&lt;&gt;'Povolené hodnoty'!$B$4,F578=4),G578+J578,"")</f>
        <v/>
      </c>
      <c r="U578" s="44" t="str">
        <f>IF(AND(E578&lt;&gt;'Povolené hodnoty'!$B$4,F578="5a"),G578-H578+J578-K578,"")</f>
        <v/>
      </c>
      <c r="V578" s="44" t="str">
        <f>IF(AND(E578&lt;&gt;'Povolené hodnoty'!$B$4,F578="5b"),G578-H578+J578-K578,"")</f>
        <v/>
      </c>
      <c r="W578" s="44" t="str">
        <f>IF(AND(E578&lt;&gt;'Povolené hodnoty'!$B$4,F578=6),G578+J578,"")</f>
        <v/>
      </c>
      <c r="X578" s="45" t="str">
        <f>IF(AND(E578&lt;&gt;'Povolené hodnoty'!$B$4,F578=7),G578+J578,"")</f>
        <v/>
      </c>
      <c r="Y578" s="43" t="str">
        <f>IF(AND(E578&lt;&gt;'Povolené hodnoty'!$B$4,F578=10),H578+K578,"")</f>
        <v/>
      </c>
      <c r="Z578" s="44" t="str">
        <f>IF(AND(E578&lt;&gt;'Povolené hodnoty'!$B$4,F578=11),H578+K578,"")</f>
        <v/>
      </c>
      <c r="AA578" s="44" t="str">
        <f>IF(AND(E578&lt;&gt;'Povolené hodnoty'!$B$4,F578=12),H578+K578,"")</f>
        <v/>
      </c>
      <c r="AB578" s="45" t="str">
        <f>IF(AND(E578&lt;&gt;'Povolené hodnoty'!$B$4,F578=13),H578+K578,"")</f>
        <v/>
      </c>
      <c r="AD578" s="19" t="b">
        <f t="shared" si="60"/>
        <v>0</v>
      </c>
      <c r="AE578" s="19" t="b">
        <f t="shared" si="61"/>
        <v>0</v>
      </c>
      <c r="AF578" s="19" t="b">
        <f>AND(E578&lt;&gt;'Povolené hodnoty'!$B$6,OR(SUM(G578,J578)&lt;&gt;SUM(N578:O578,R578:X578),SUM(H578,K578)&lt;&gt;SUM(P578:Q578,Y578:AB578),COUNT(G578:H578,J578:K578)&lt;&gt;COUNT(N578:AB578)))</f>
        <v>0</v>
      </c>
      <c r="AG578" s="19" t="b">
        <f>AND(E578='Povolené hodnoty'!$B$6,$AG$5)</f>
        <v>0</v>
      </c>
    </row>
    <row r="579" spans="1:33" x14ac:dyDescent="0.2">
      <c r="A579" s="81">
        <f t="shared" si="56"/>
        <v>574</v>
      </c>
      <c r="B579" s="85"/>
      <c r="C579" s="86"/>
      <c r="D579" s="75"/>
      <c r="E579" s="76"/>
      <c r="F579" s="77"/>
      <c r="G579" s="78"/>
      <c r="H579" s="79"/>
      <c r="I579" s="45">
        <f t="shared" si="57"/>
        <v>3625</v>
      </c>
      <c r="J579" s="158"/>
      <c r="K579" s="159"/>
      <c r="L579" s="160">
        <f t="shared" si="58"/>
        <v>10884</v>
      </c>
      <c r="M579" s="46">
        <f t="shared" si="59"/>
        <v>574</v>
      </c>
      <c r="N579" s="43" t="str">
        <f>IF(AND(E579='Povolené hodnoty'!$B$4,F579=2),G579+J579,"")</f>
        <v/>
      </c>
      <c r="O579" s="45" t="str">
        <f>IF(AND(E579='Povolené hodnoty'!$B$4,F579=1),G579+J579,"")</f>
        <v/>
      </c>
      <c r="P579" s="43" t="str">
        <f>IF(AND(E579='Povolené hodnoty'!$B$4,F579=10),H579+K579,"")</f>
        <v/>
      </c>
      <c r="Q579" s="45" t="str">
        <f>IF(AND(E579='Povolené hodnoty'!$B$4,F579=9),H579+K579,"")</f>
        <v/>
      </c>
      <c r="R579" s="43" t="str">
        <f>IF(AND(E579&lt;&gt;'Povolené hodnoty'!$B$4,F579=2),G579+J579,"")</f>
        <v/>
      </c>
      <c r="S579" s="44" t="str">
        <f>IF(AND(E579&lt;&gt;'Povolené hodnoty'!$B$4,F579=3),G579+J579,"")</f>
        <v/>
      </c>
      <c r="T579" s="44" t="str">
        <f>IF(AND(E579&lt;&gt;'Povolené hodnoty'!$B$4,F579=4),G579+J579,"")</f>
        <v/>
      </c>
      <c r="U579" s="44" t="str">
        <f>IF(AND(E579&lt;&gt;'Povolené hodnoty'!$B$4,F579="5a"),G579-H579+J579-K579,"")</f>
        <v/>
      </c>
      <c r="V579" s="44" t="str">
        <f>IF(AND(E579&lt;&gt;'Povolené hodnoty'!$B$4,F579="5b"),G579-H579+J579-K579,"")</f>
        <v/>
      </c>
      <c r="W579" s="44" t="str">
        <f>IF(AND(E579&lt;&gt;'Povolené hodnoty'!$B$4,F579=6),G579+J579,"")</f>
        <v/>
      </c>
      <c r="X579" s="45" t="str">
        <f>IF(AND(E579&lt;&gt;'Povolené hodnoty'!$B$4,F579=7),G579+J579,"")</f>
        <v/>
      </c>
      <c r="Y579" s="43" t="str">
        <f>IF(AND(E579&lt;&gt;'Povolené hodnoty'!$B$4,F579=10),H579+K579,"")</f>
        <v/>
      </c>
      <c r="Z579" s="44" t="str">
        <f>IF(AND(E579&lt;&gt;'Povolené hodnoty'!$B$4,F579=11),H579+K579,"")</f>
        <v/>
      </c>
      <c r="AA579" s="44" t="str">
        <f>IF(AND(E579&lt;&gt;'Povolené hodnoty'!$B$4,F579=12),H579+K579,"")</f>
        <v/>
      </c>
      <c r="AB579" s="45" t="str">
        <f>IF(AND(E579&lt;&gt;'Povolené hodnoty'!$B$4,F579=13),H579+K579,"")</f>
        <v/>
      </c>
      <c r="AD579" s="19" t="b">
        <f t="shared" si="60"/>
        <v>0</v>
      </c>
      <c r="AE579" s="19" t="b">
        <f t="shared" si="61"/>
        <v>0</v>
      </c>
      <c r="AF579" s="19" t="b">
        <f>AND(E579&lt;&gt;'Povolené hodnoty'!$B$6,OR(SUM(G579,J579)&lt;&gt;SUM(N579:O579,R579:X579),SUM(H579,K579)&lt;&gt;SUM(P579:Q579,Y579:AB579),COUNT(G579:H579,J579:K579)&lt;&gt;COUNT(N579:AB579)))</f>
        <v>0</v>
      </c>
      <c r="AG579" s="19" t="b">
        <f>AND(E579='Povolené hodnoty'!$B$6,$AG$5)</f>
        <v>0</v>
      </c>
    </row>
    <row r="580" spans="1:33" x14ac:dyDescent="0.2">
      <c r="A580" s="81">
        <f t="shared" si="56"/>
        <v>575</v>
      </c>
      <c r="B580" s="85"/>
      <c r="C580" s="86"/>
      <c r="D580" s="75"/>
      <c r="E580" s="76"/>
      <c r="F580" s="77"/>
      <c r="G580" s="78"/>
      <c r="H580" s="79"/>
      <c r="I580" s="45">
        <f t="shared" si="57"/>
        <v>3625</v>
      </c>
      <c r="J580" s="158"/>
      <c r="K580" s="159"/>
      <c r="L580" s="160">
        <f t="shared" si="58"/>
        <v>10884</v>
      </c>
      <c r="M580" s="46">
        <f t="shared" si="59"/>
        <v>575</v>
      </c>
      <c r="N580" s="43" t="str">
        <f>IF(AND(E580='Povolené hodnoty'!$B$4,F580=2),G580+J580,"")</f>
        <v/>
      </c>
      <c r="O580" s="45" t="str">
        <f>IF(AND(E580='Povolené hodnoty'!$B$4,F580=1),G580+J580,"")</f>
        <v/>
      </c>
      <c r="P580" s="43" t="str">
        <f>IF(AND(E580='Povolené hodnoty'!$B$4,F580=10),H580+K580,"")</f>
        <v/>
      </c>
      <c r="Q580" s="45" t="str">
        <f>IF(AND(E580='Povolené hodnoty'!$B$4,F580=9),H580+K580,"")</f>
        <v/>
      </c>
      <c r="R580" s="43" t="str">
        <f>IF(AND(E580&lt;&gt;'Povolené hodnoty'!$B$4,F580=2),G580+J580,"")</f>
        <v/>
      </c>
      <c r="S580" s="44" t="str">
        <f>IF(AND(E580&lt;&gt;'Povolené hodnoty'!$B$4,F580=3),G580+J580,"")</f>
        <v/>
      </c>
      <c r="T580" s="44" t="str">
        <f>IF(AND(E580&lt;&gt;'Povolené hodnoty'!$B$4,F580=4),G580+J580,"")</f>
        <v/>
      </c>
      <c r="U580" s="44" t="str">
        <f>IF(AND(E580&lt;&gt;'Povolené hodnoty'!$B$4,F580="5a"),G580-H580+J580-K580,"")</f>
        <v/>
      </c>
      <c r="V580" s="44" t="str">
        <f>IF(AND(E580&lt;&gt;'Povolené hodnoty'!$B$4,F580="5b"),G580-H580+J580-K580,"")</f>
        <v/>
      </c>
      <c r="W580" s="44" t="str">
        <f>IF(AND(E580&lt;&gt;'Povolené hodnoty'!$B$4,F580=6),G580+J580,"")</f>
        <v/>
      </c>
      <c r="X580" s="45" t="str">
        <f>IF(AND(E580&lt;&gt;'Povolené hodnoty'!$B$4,F580=7),G580+J580,"")</f>
        <v/>
      </c>
      <c r="Y580" s="43" t="str">
        <f>IF(AND(E580&lt;&gt;'Povolené hodnoty'!$B$4,F580=10),H580+K580,"")</f>
        <v/>
      </c>
      <c r="Z580" s="44" t="str">
        <f>IF(AND(E580&lt;&gt;'Povolené hodnoty'!$B$4,F580=11),H580+K580,"")</f>
        <v/>
      </c>
      <c r="AA580" s="44" t="str">
        <f>IF(AND(E580&lt;&gt;'Povolené hodnoty'!$B$4,F580=12),H580+K580,"")</f>
        <v/>
      </c>
      <c r="AB580" s="45" t="str">
        <f>IF(AND(E580&lt;&gt;'Povolené hodnoty'!$B$4,F580=13),H580+K580,"")</f>
        <v/>
      </c>
      <c r="AD580" s="19" t="b">
        <f t="shared" si="60"/>
        <v>0</v>
      </c>
      <c r="AE580" s="19" t="b">
        <f t="shared" si="61"/>
        <v>0</v>
      </c>
      <c r="AF580" s="19" t="b">
        <f>AND(E580&lt;&gt;'Povolené hodnoty'!$B$6,OR(SUM(G580,J580)&lt;&gt;SUM(N580:O580,R580:X580),SUM(H580,K580)&lt;&gt;SUM(P580:Q580,Y580:AB580),COUNT(G580:H580,J580:K580)&lt;&gt;COUNT(N580:AB580)))</f>
        <v>0</v>
      </c>
      <c r="AG580" s="19" t="b">
        <f>AND(E580='Povolené hodnoty'!$B$6,$AG$5)</f>
        <v>0</v>
      </c>
    </row>
    <row r="581" spans="1:33" x14ac:dyDescent="0.2">
      <c r="A581" s="81">
        <f t="shared" si="56"/>
        <v>576</v>
      </c>
      <c r="B581" s="85"/>
      <c r="C581" s="86"/>
      <c r="D581" s="75"/>
      <c r="E581" s="76"/>
      <c r="F581" s="77"/>
      <c r="G581" s="78"/>
      <c r="H581" s="79"/>
      <c r="I581" s="45">
        <f t="shared" si="57"/>
        <v>3625</v>
      </c>
      <c r="J581" s="158"/>
      <c r="K581" s="159"/>
      <c r="L581" s="160">
        <f t="shared" si="58"/>
        <v>10884</v>
      </c>
      <c r="M581" s="46">
        <f t="shared" si="59"/>
        <v>576</v>
      </c>
      <c r="N581" s="43" t="str">
        <f>IF(AND(E581='Povolené hodnoty'!$B$4,F581=2),G581+J581,"")</f>
        <v/>
      </c>
      <c r="O581" s="45" t="str">
        <f>IF(AND(E581='Povolené hodnoty'!$B$4,F581=1),G581+J581,"")</f>
        <v/>
      </c>
      <c r="P581" s="43" t="str">
        <f>IF(AND(E581='Povolené hodnoty'!$B$4,F581=10),H581+K581,"")</f>
        <v/>
      </c>
      <c r="Q581" s="45" t="str">
        <f>IF(AND(E581='Povolené hodnoty'!$B$4,F581=9),H581+K581,"")</f>
        <v/>
      </c>
      <c r="R581" s="43" t="str">
        <f>IF(AND(E581&lt;&gt;'Povolené hodnoty'!$B$4,F581=2),G581+J581,"")</f>
        <v/>
      </c>
      <c r="S581" s="44" t="str">
        <f>IF(AND(E581&lt;&gt;'Povolené hodnoty'!$B$4,F581=3),G581+J581,"")</f>
        <v/>
      </c>
      <c r="T581" s="44" t="str">
        <f>IF(AND(E581&lt;&gt;'Povolené hodnoty'!$B$4,F581=4),G581+J581,"")</f>
        <v/>
      </c>
      <c r="U581" s="44" t="str">
        <f>IF(AND(E581&lt;&gt;'Povolené hodnoty'!$B$4,F581="5a"),G581-H581+J581-K581,"")</f>
        <v/>
      </c>
      <c r="V581" s="44" t="str">
        <f>IF(AND(E581&lt;&gt;'Povolené hodnoty'!$B$4,F581="5b"),G581-H581+J581-K581,"")</f>
        <v/>
      </c>
      <c r="W581" s="44" t="str">
        <f>IF(AND(E581&lt;&gt;'Povolené hodnoty'!$B$4,F581=6),G581+J581,"")</f>
        <v/>
      </c>
      <c r="X581" s="45" t="str">
        <f>IF(AND(E581&lt;&gt;'Povolené hodnoty'!$B$4,F581=7),G581+J581,"")</f>
        <v/>
      </c>
      <c r="Y581" s="43" t="str">
        <f>IF(AND(E581&lt;&gt;'Povolené hodnoty'!$B$4,F581=10),H581+K581,"")</f>
        <v/>
      </c>
      <c r="Z581" s="44" t="str">
        <f>IF(AND(E581&lt;&gt;'Povolené hodnoty'!$B$4,F581=11),H581+K581,"")</f>
        <v/>
      </c>
      <c r="AA581" s="44" t="str">
        <f>IF(AND(E581&lt;&gt;'Povolené hodnoty'!$B$4,F581=12),H581+K581,"")</f>
        <v/>
      </c>
      <c r="AB581" s="45" t="str">
        <f>IF(AND(E581&lt;&gt;'Povolené hodnoty'!$B$4,F581=13),H581+K581,"")</f>
        <v/>
      </c>
      <c r="AD581" s="19" t="b">
        <f t="shared" si="60"/>
        <v>0</v>
      </c>
      <c r="AE581" s="19" t="b">
        <f t="shared" si="61"/>
        <v>0</v>
      </c>
      <c r="AF581" s="19" t="b">
        <f>AND(E581&lt;&gt;'Povolené hodnoty'!$B$6,OR(SUM(G581,J581)&lt;&gt;SUM(N581:O581,R581:X581),SUM(H581,K581)&lt;&gt;SUM(P581:Q581,Y581:AB581),COUNT(G581:H581,J581:K581)&lt;&gt;COUNT(N581:AB581)))</f>
        <v>0</v>
      </c>
      <c r="AG581" s="19" t="b">
        <f>AND(E581='Povolené hodnoty'!$B$6,$AG$5)</f>
        <v>0</v>
      </c>
    </row>
    <row r="582" spans="1:33" x14ac:dyDescent="0.2">
      <c r="A582" s="81">
        <f t="shared" si="56"/>
        <v>577</v>
      </c>
      <c r="B582" s="85"/>
      <c r="C582" s="86"/>
      <c r="D582" s="75"/>
      <c r="E582" s="76"/>
      <c r="F582" s="77"/>
      <c r="G582" s="78"/>
      <c r="H582" s="79"/>
      <c r="I582" s="45">
        <f t="shared" si="57"/>
        <v>3625</v>
      </c>
      <c r="J582" s="158"/>
      <c r="K582" s="159"/>
      <c r="L582" s="160">
        <f t="shared" si="58"/>
        <v>10884</v>
      </c>
      <c r="M582" s="46">
        <f t="shared" si="59"/>
        <v>577</v>
      </c>
      <c r="N582" s="43" t="str">
        <f>IF(AND(E582='Povolené hodnoty'!$B$4,F582=2),G582+J582,"")</f>
        <v/>
      </c>
      <c r="O582" s="45" t="str">
        <f>IF(AND(E582='Povolené hodnoty'!$B$4,F582=1),G582+J582,"")</f>
        <v/>
      </c>
      <c r="P582" s="43" t="str">
        <f>IF(AND(E582='Povolené hodnoty'!$B$4,F582=10),H582+K582,"")</f>
        <v/>
      </c>
      <c r="Q582" s="45" t="str">
        <f>IF(AND(E582='Povolené hodnoty'!$B$4,F582=9),H582+K582,"")</f>
        <v/>
      </c>
      <c r="R582" s="43" t="str">
        <f>IF(AND(E582&lt;&gt;'Povolené hodnoty'!$B$4,F582=2),G582+J582,"")</f>
        <v/>
      </c>
      <c r="S582" s="44" t="str">
        <f>IF(AND(E582&lt;&gt;'Povolené hodnoty'!$B$4,F582=3),G582+J582,"")</f>
        <v/>
      </c>
      <c r="T582" s="44" t="str">
        <f>IF(AND(E582&lt;&gt;'Povolené hodnoty'!$B$4,F582=4),G582+J582,"")</f>
        <v/>
      </c>
      <c r="U582" s="44" t="str">
        <f>IF(AND(E582&lt;&gt;'Povolené hodnoty'!$B$4,F582="5a"),G582-H582+J582-K582,"")</f>
        <v/>
      </c>
      <c r="V582" s="44" t="str">
        <f>IF(AND(E582&lt;&gt;'Povolené hodnoty'!$B$4,F582="5b"),G582-H582+J582-K582,"")</f>
        <v/>
      </c>
      <c r="W582" s="44" t="str">
        <f>IF(AND(E582&lt;&gt;'Povolené hodnoty'!$B$4,F582=6),G582+J582,"")</f>
        <v/>
      </c>
      <c r="X582" s="45" t="str">
        <f>IF(AND(E582&lt;&gt;'Povolené hodnoty'!$B$4,F582=7),G582+J582,"")</f>
        <v/>
      </c>
      <c r="Y582" s="43" t="str">
        <f>IF(AND(E582&lt;&gt;'Povolené hodnoty'!$B$4,F582=10),H582+K582,"")</f>
        <v/>
      </c>
      <c r="Z582" s="44" t="str">
        <f>IF(AND(E582&lt;&gt;'Povolené hodnoty'!$B$4,F582=11),H582+K582,"")</f>
        <v/>
      </c>
      <c r="AA582" s="44" t="str">
        <f>IF(AND(E582&lt;&gt;'Povolené hodnoty'!$B$4,F582=12),H582+K582,"")</f>
        <v/>
      </c>
      <c r="AB582" s="45" t="str">
        <f>IF(AND(E582&lt;&gt;'Povolené hodnoty'!$B$4,F582=13),H582+K582,"")</f>
        <v/>
      </c>
      <c r="AD582" s="19" t="b">
        <f t="shared" si="60"/>
        <v>0</v>
      </c>
      <c r="AE582" s="19" t="b">
        <f t="shared" si="61"/>
        <v>0</v>
      </c>
      <c r="AF582" s="19" t="b">
        <f>AND(E582&lt;&gt;'Povolené hodnoty'!$B$6,OR(SUM(G582,J582)&lt;&gt;SUM(N582:O582,R582:X582),SUM(H582,K582)&lt;&gt;SUM(P582:Q582,Y582:AB582),COUNT(G582:H582,J582:K582)&lt;&gt;COUNT(N582:AB582)))</f>
        <v>0</v>
      </c>
      <c r="AG582" s="19" t="b">
        <f>AND(E582='Povolené hodnoty'!$B$6,$AG$5)</f>
        <v>0</v>
      </c>
    </row>
    <row r="583" spans="1:33" x14ac:dyDescent="0.2">
      <c r="A583" s="81">
        <f t="shared" ref="A583:A605" si="62">A582+1</f>
        <v>578</v>
      </c>
      <c r="B583" s="85"/>
      <c r="C583" s="86"/>
      <c r="D583" s="75"/>
      <c r="E583" s="76"/>
      <c r="F583" s="77"/>
      <c r="G583" s="78"/>
      <c r="H583" s="79"/>
      <c r="I583" s="45">
        <f t="shared" si="57"/>
        <v>3625</v>
      </c>
      <c r="J583" s="158"/>
      <c r="K583" s="159"/>
      <c r="L583" s="160">
        <f t="shared" si="58"/>
        <v>10884</v>
      </c>
      <c r="M583" s="46">
        <f t="shared" si="59"/>
        <v>578</v>
      </c>
      <c r="N583" s="43" t="str">
        <f>IF(AND(E583='Povolené hodnoty'!$B$4,F583=2),G583+J583,"")</f>
        <v/>
      </c>
      <c r="O583" s="45" t="str">
        <f>IF(AND(E583='Povolené hodnoty'!$B$4,F583=1),G583+J583,"")</f>
        <v/>
      </c>
      <c r="P583" s="43" t="str">
        <f>IF(AND(E583='Povolené hodnoty'!$B$4,F583=10),H583+K583,"")</f>
        <v/>
      </c>
      <c r="Q583" s="45" t="str">
        <f>IF(AND(E583='Povolené hodnoty'!$B$4,F583=9),H583+K583,"")</f>
        <v/>
      </c>
      <c r="R583" s="43" t="str">
        <f>IF(AND(E583&lt;&gt;'Povolené hodnoty'!$B$4,F583=2),G583+J583,"")</f>
        <v/>
      </c>
      <c r="S583" s="44" t="str">
        <f>IF(AND(E583&lt;&gt;'Povolené hodnoty'!$B$4,F583=3),G583+J583,"")</f>
        <v/>
      </c>
      <c r="T583" s="44" t="str">
        <f>IF(AND(E583&lt;&gt;'Povolené hodnoty'!$B$4,F583=4),G583+J583,"")</f>
        <v/>
      </c>
      <c r="U583" s="44" t="str">
        <f>IF(AND(E583&lt;&gt;'Povolené hodnoty'!$B$4,F583="5a"),G583-H583+J583-K583,"")</f>
        <v/>
      </c>
      <c r="V583" s="44" t="str">
        <f>IF(AND(E583&lt;&gt;'Povolené hodnoty'!$B$4,F583="5b"),G583-H583+J583-K583,"")</f>
        <v/>
      </c>
      <c r="W583" s="44" t="str">
        <f>IF(AND(E583&lt;&gt;'Povolené hodnoty'!$B$4,F583=6),G583+J583,"")</f>
        <v/>
      </c>
      <c r="X583" s="45" t="str">
        <f>IF(AND(E583&lt;&gt;'Povolené hodnoty'!$B$4,F583=7),G583+J583,"")</f>
        <v/>
      </c>
      <c r="Y583" s="43" t="str">
        <f>IF(AND(E583&lt;&gt;'Povolené hodnoty'!$B$4,F583=10),H583+K583,"")</f>
        <v/>
      </c>
      <c r="Z583" s="44" t="str">
        <f>IF(AND(E583&lt;&gt;'Povolené hodnoty'!$B$4,F583=11),H583+K583,"")</f>
        <v/>
      </c>
      <c r="AA583" s="44" t="str">
        <f>IF(AND(E583&lt;&gt;'Povolené hodnoty'!$B$4,F583=12),H583+K583,"")</f>
        <v/>
      </c>
      <c r="AB583" s="45" t="str">
        <f>IF(AND(E583&lt;&gt;'Povolené hodnoty'!$B$4,F583=13),H583+K583,"")</f>
        <v/>
      </c>
      <c r="AD583" s="19" t="b">
        <f t="shared" si="60"/>
        <v>0</v>
      </c>
      <c r="AE583" s="19" t="b">
        <f t="shared" si="61"/>
        <v>0</v>
      </c>
      <c r="AF583" s="19" t="b">
        <f>AND(E583&lt;&gt;'Povolené hodnoty'!$B$6,OR(SUM(G583,J583)&lt;&gt;SUM(N583:O583,R583:X583),SUM(H583,K583)&lt;&gt;SUM(P583:Q583,Y583:AB583),COUNT(G583:H583,J583:K583)&lt;&gt;COUNT(N583:AB583)))</f>
        <v>0</v>
      </c>
      <c r="AG583" s="19" t="b">
        <f>AND(E583='Povolené hodnoty'!$B$6,$AG$5)</f>
        <v>0</v>
      </c>
    </row>
    <row r="584" spans="1:33" x14ac:dyDescent="0.2">
      <c r="A584" s="81">
        <f t="shared" si="62"/>
        <v>579</v>
      </c>
      <c r="B584" s="85"/>
      <c r="C584" s="86"/>
      <c r="D584" s="75"/>
      <c r="E584" s="76"/>
      <c r="F584" s="77"/>
      <c r="G584" s="78"/>
      <c r="H584" s="79"/>
      <c r="I584" s="45">
        <f t="shared" si="57"/>
        <v>3625</v>
      </c>
      <c r="J584" s="158"/>
      <c r="K584" s="159"/>
      <c r="L584" s="160">
        <f t="shared" si="58"/>
        <v>10884</v>
      </c>
      <c r="M584" s="46">
        <f t="shared" si="59"/>
        <v>579</v>
      </c>
      <c r="N584" s="43" t="str">
        <f>IF(AND(E584='Povolené hodnoty'!$B$4,F584=2),G584+J584,"")</f>
        <v/>
      </c>
      <c r="O584" s="45" t="str">
        <f>IF(AND(E584='Povolené hodnoty'!$B$4,F584=1),G584+J584,"")</f>
        <v/>
      </c>
      <c r="P584" s="43" t="str">
        <f>IF(AND(E584='Povolené hodnoty'!$B$4,F584=10),H584+K584,"")</f>
        <v/>
      </c>
      <c r="Q584" s="45" t="str">
        <f>IF(AND(E584='Povolené hodnoty'!$B$4,F584=9),H584+K584,"")</f>
        <v/>
      </c>
      <c r="R584" s="43" t="str">
        <f>IF(AND(E584&lt;&gt;'Povolené hodnoty'!$B$4,F584=2),G584+J584,"")</f>
        <v/>
      </c>
      <c r="S584" s="44" t="str">
        <f>IF(AND(E584&lt;&gt;'Povolené hodnoty'!$B$4,F584=3),G584+J584,"")</f>
        <v/>
      </c>
      <c r="T584" s="44" t="str">
        <f>IF(AND(E584&lt;&gt;'Povolené hodnoty'!$B$4,F584=4),G584+J584,"")</f>
        <v/>
      </c>
      <c r="U584" s="44" t="str">
        <f>IF(AND(E584&lt;&gt;'Povolené hodnoty'!$B$4,F584="5a"),G584-H584+J584-K584,"")</f>
        <v/>
      </c>
      <c r="V584" s="44" t="str">
        <f>IF(AND(E584&lt;&gt;'Povolené hodnoty'!$B$4,F584="5b"),G584-H584+J584-K584,"")</f>
        <v/>
      </c>
      <c r="W584" s="44" t="str">
        <f>IF(AND(E584&lt;&gt;'Povolené hodnoty'!$B$4,F584=6),G584+J584,"")</f>
        <v/>
      </c>
      <c r="X584" s="45" t="str">
        <f>IF(AND(E584&lt;&gt;'Povolené hodnoty'!$B$4,F584=7),G584+J584,"")</f>
        <v/>
      </c>
      <c r="Y584" s="43" t="str">
        <f>IF(AND(E584&lt;&gt;'Povolené hodnoty'!$B$4,F584=10),H584+K584,"")</f>
        <v/>
      </c>
      <c r="Z584" s="44" t="str">
        <f>IF(AND(E584&lt;&gt;'Povolené hodnoty'!$B$4,F584=11),H584+K584,"")</f>
        <v/>
      </c>
      <c r="AA584" s="44" t="str">
        <f>IF(AND(E584&lt;&gt;'Povolené hodnoty'!$B$4,F584=12),H584+K584,"")</f>
        <v/>
      </c>
      <c r="AB584" s="45" t="str">
        <f>IF(AND(E584&lt;&gt;'Povolené hodnoty'!$B$4,F584=13),H584+K584,"")</f>
        <v/>
      </c>
      <c r="AD584" s="19" t="b">
        <f t="shared" si="60"/>
        <v>0</v>
      </c>
      <c r="AE584" s="19" t="b">
        <f t="shared" si="61"/>
        <v>0</v>
      </c>
      <c r="AF584" s="19" t="b">
        <f>AND(E584&lt;&gt;'Povolené hodnoty'!$B$6,OR(SUM(G584,J584)&lt;&gt;SUM(N584:O584,R584:X584),SUM(H584,K584)&lt;&gt;SUM(P584:Q584,Y584:AB584),COUNT(G584:H584,J584:K584)&lt;&gt;COUNT(N584:AB584)))</f>
        <v>0</v>
      </c>
      <c r="AG584" s="19" t="b">
        <f>AND(E584='Povolené hodnoty'!$B$6,$AG$5)</f>
        <v>0</v>
      </c>
    </row>
    <row r="585" spans="1:33" x14ac:dyDescent="0.2">
      <c r="A585" s="81">
        <f t="shared" si="62"/>
        <v>580</v>
      </c>
      <c r="B585" s="85"/>
      <c r="C585" s="86"/>
      <c r="D585" s="75"/>
      <c r="E585" s="76"/>
      <c r="F585" s="77"/>
      <c r="G585" s="78"/>
      <c r="H585" s="79"/>
      <c r="I585" s="45">
        <f t="shared" si="57"/>
        <v>3625</v>
      </c>
      <c r="J585" s="158"/>
      <c r="K585" s="159"/>
      <c r="L585" s="160">
        <f t="shared" si="58"/>
        <v>10884</v>
      </c>
      <c r="M585" s="46">
        <f t="shared" si="59"/>
        <v>580</v>
      </c>
      <c r="N585" s="43" t="str">
        <f>IF(AND(E585='Povolené hodnoty'!$B$4,F585=2),G585+J585,"")</f>
        <v/>
      </c>
      <c r="O585" s="45" t="str">
        <f>IF(AND(E585='Povolené hodnoty'!$B$4,F585=1),G585+J585,"")</f>
        <v/>
      </c>
      <c r="P585" s="43" t="str">
        <f>IF(AND(E585='Povolené hodnoty'!$B$4,F585=10),H585+K585,"")</f>
        <v/>
      </c>
      <c r="Q585" s="45" t="str">
        <f>IF(AND(E585='Povolené hodnoty'!$B$4,F585=9),H585+K585,"")</f>
        <v/>
      </c>
      <c r="R585" s="43" t="str">
        <f>IF(AND(E585&lt;&gt;'Povolené hodnoty'!$B$4,F585=2),G585+J585,"")</f>
        <v/>
      </c>
      <c r="S585" s="44" t="str">
        <f>IF(AND(E585&lt;&gt;'Povolené hodnoty'!$B$4,F585=3),G585+J585,"")</f>
        <v/>
      </c>
      <c r="T585" s="44" t="str">
        <f>IF(AND(E585&lt;&gt;'Povolené hodnoty'!$B$4,F585=4),G585+J585,"")</f>
        <v/>
      </c>
      <c r="U585" s="44" t="str">
        <f>IF(AND(E585&lt;&gt;'Povolené hodnoty'!$B$4,F585="5a"),G585-H585+J585-K585,"")</f>
        <v/>
      </c>
      <c r="V585" s="44" t="str">
        <f>IF(AND(E585&lt;&gt;'Povolené hodnoty'!$B$4,F585="5b"),G585-H585+J585-K585,"")</f>
        <v/>
      </c>
      <c r="W585" s="44" t="str">
        <f>IF(AND(E585&lt;&gt;'Povolené hodnoty'!$B$4,F585=6),G585+J585,"")</f>
        <v/>
      </c>
      <c r="X585" s="45" t="str">
        <f>IF(AND(E585&lt;&gt;'Povolené hodnoty'!$B$4,F585=7),G585+J585,"")</f>
        <v/>
      </c>
      <c r="Y585" s="43" t="str">
        <f>IF(AND(E585&lt;&gt;'Povolené hodnoty'!$B$4,F585=10),H585+K585,"")</f>
        <v/>
      </c>
      <c r="Z585" s="44" t="str">
        <f>IF(AND(E585&lt;&gt;'Povolené hodnoty'!$B$4,F585=11),H585+K585,"")</f>
        <v/>
      </c>
      <c r="AA585" s="44" t="str">
        <f>IF(AND(E585&lt;&gt;'Povolené hodnoty'!$B$4,F585=12),H585+K585,"")</f>
        <v/>
      </c>
      <c r="AB585" s="45" t="str">
        <f>IF(AND(E585&lt;&gt;'Povolené hodnoty'!$B$4,F585=13),H585+K585,"")</f>
        <v/>
      </c>
      <c r="AD585" s="19" t="b">
        <f t="shared" si="60"/>
        <v>0</v>
      </c>
      <c r="AE585" s="19" t="b">
        <f t="shared" si="61"/>
        <v>0</v>
      </c>
      <c r="AF585" s="19" t="b">
        <f>AND(E585&lt;&gt;'Povolené hodnoty'!$B$6,OR(SUM(G585,J585)&lt;&gt;SUM(N585:O585,R585:X585),SUM(H585,K585)&lt;&gt;SUM(P585:Q585,Y585:AB585),COUNT(G585:H585,J585:K585)&lt;&gt;COUNT(N585:AB585)))</f>
        <v>0</v>
      </c>
      <c r="AG585" s="19" t="b">
        <f>AND(E585='Povolené hodnoty'!$B$6,$AG$5)</f>
        <v>0</v>
      </c>
    </row>
    <row r="586" spans="1:33" x14ac:dyDescent="0.2">
      <c r="A586" s="81">
        <f t="shared" si="62"/>
        <v>581</v>
      </c>
      <c r="B586" s="85"/>
      <c r="C586" s="86"/>
      <c r="D586" s="75"/>
      <c r="E586" s="76"/>
      <c r="F586" s="77"/>
      <c r="G586" s="78"/>
      <c r="H586" s="79"/>
      <c r="I586" s="45">
        <f t="shared" si="57"/>
        <v>3625</v>
      </c>
      <c r="J586" s="158"/>
      <c r="K586" s="159"/>
      <c r="L586" s="160">
        <f t="shared" si="58"/>
        <v>10884</v>
      </c>
      <c r="M586" s="46">
        <f t="shared" si="59"/>
        <v>581</v>
      </c>
      <c r="N586" s="43" t="str">
        <f>IF(AND(E586='Povolené hodnoty'!$B$4,F586=2),G586+J586,"")</f>
        <v/>
      </c>
      <c r="O586" s="45" t="str">
        <f>IF(AND(E586='Povolené hodnoty'!$B$4,F586=1),G586+J586,"")</f>
        <v/>
      </c>
      <c r="P586" s="43" t="str">
        <f>IF(AND(E586='Povolené hodnoty'!$B$4,F586=10),H586+K586,"")</f>
        <v/>
      </c>
      <c r="Q586" s="45" t="str">
        <f>IF(AND(E586='Povolené hodnoty'!$B$4,F586=9),H586+K586,"")</f>
        <v/>
      </c>
      <c r="R586" s="43" t="str">
        <f>IF(AND(E586&lt;&gt;'Povolené hodnoty'!$B$4,F586=2),G586+J586,"")</f>
        <v/>
      </c>
      <c r="S586" s="44" t="str">
        <f>IF(AND(E586&lt;&gt;'Povolené hodnoty'!$B$4,F586=3),G586+J586,"")</f>
        <v/>
      </c>
      <c r="T586" s="44" t="str">
        <f>IF(AND(E586&lt;&gt;'Povolené hodnoty'!$B$4,F586=4),G586+J586,"")</f>
        <v/>
      </c>
      <c r="U586" s="44" t="str">
        <f>IF(AND(E586&lt;&gt;'Povolené hodnoty'!$B$4,F586="5a"),G586-H586+J586-K586,"")</f>
        <v/>
      </c>
      <c r="V586" s="44" t="str">
        <f>IF(AND(E586&lt;&gt;'Povolené hodnoty'!$B$4,F586="5b"),G586-H586+J586-K586,"")</f>
        <v/>
      </c>
      <c r="W586" s="44" t="str">
        <f>IF(AND(E586&lt;&gt;'Povolené hodnoty'!$B$4,F586=6),G586+J586,"")</f>
        <v/>
      </c>
      <c r="X586" s="45" t="str">
        <f>IF(AND(E586&lt;&gt;'Povolené hodnoty'!$B$4,F586=7),G586+J586,"")</f>
        <v/>
      </c>
      <c r="Y586" s="43" t="str">
        <f>IF(AND(E586&lt;&gt;'Povolené hodnoty'!$B$4,F586=10),H586+K586,"")</f>
        <v/>
      </c>
      <c r="Z586" s="44" t="str">
        <f>IF(AND(E586&lt;&gt;'Povolené hodnoty'!$B$4,F586=11),H586+K586,"")</f>
        <v/>
      </c>
      <c r="AA586" s="44" t="str">
        <f>IF(AND(E586&lt;&gt;'Povolené hodnoty'!$B$4,F586=12),H586+K586,"")</f>
        <v/>
      </c>
      <c r="AB586" s="45" t="str">
        <f>IF(AND(E586&lt;&gt;'Povolené hodnoty'!$B$4,F586=13),H586+K586,"")</f>
        <v/>
      </c>
      <c r="AD586" s="19" t="b">
        <f t="shared" si="60"/>
        <v>0</v>
      </c>
      <c r="AE586" s="19" t="b">
        <f t="shared" si="61"/>
        <v>0</v>
      </c>
      <c r="AF586" s="19" t="b">
        <f>AND(E586&lt;&gt;'Povolené hodnoty'!$B$6,OR(SUM(G586,J586)&lt;&gt;SUM(N586:O586,R586:X586),SUM(H586,K586)&lt;&gt;SUM(P586:Q586,Y586:AB586),COUNT(G586:H586,J586:K586)&lt;&gt;COUNT(N586:AB586)))</f>
        <v>0</v>
      </c>
      <c r="AG586" s="19" t="b">
        <f>AND(E586='Povolené hodnoty'!$B$6,$AG$5)</f>
        <v>0</v>
      </c>
    </row>
    <row r="587" spans="1:33" x14ac:dyDescent="0.2">
      <c r="A587" s="81">
        <f t="shared" si="62"/>
        <v>582</v>
      </c>
      <c r="B587" s="85"/>
      <c r="C587" s="86"/>
      <c r="D587" s="75"/>
      <c r="E587" s="76"/>
      <c r="F587" s="77"/>
      <c r="G587" s="78"/>
      <c r="H587" s="79"/>
      <c r="I587" s="45">
        <f t="shared" si="57"/>
        <v>3625</v>
      </c>
      <c r="J587" s="158"/>
      <c r="K587" s="159"/>
      <c r="L587" s="160">
        <f t="shared" si="58"/>
        <v>10884</v>
      </c>
      <c r="M587" s="46">
        <f t="shared" si="59"/>
        <v>582</v>
      </c>
      <c r="N587" s="43" t="str">
        <f>IF(AND(E587='Povolené hodnoty'!$B$4,F587=2),G587+J587,"")</f>
        <v/>
      </c>
      <c r="O587" s="45" t="str">
        <f>IF(AND(E587='Povolené hodnoty'!$B$4,F587=1),G587+J587,"")</f>
        <v/>
      </c>
      <c r="P587" s="43" t="str">
        <f>IF(AND(E587='Povolené hodnoty'!$B$4,F587=10),H587+K587,"")</f>
        <v/>
      </c>
      <c r="Q587" s="45" t="str">
        <f>IF(AND(E587='Povolené hodnoty'!$B$4,F587=9),H587+K587,"")</f>
        <v/>
      </c>
      <c r="R587" s="43" t="str">
        <f>IF(AND(E587&lt;&gt;'Povolené hodnoty'!$B$4,F587=2),G587+J587,"")</f>
        <v/>
      </c>
      <c r="S587" s="44" t="str">
        <f>IF(AND(E587&lt;&gt;'Povolené hodnoty'!$B$4,F587=3),G587+J587,"")</f>
        <v/>
      </c>
      <c r="T587" s="44" t="str">
        <f>IF(AND(E587&lt;&gt;'Povolené hodnoty'!$B$4,F587=4),G587+J587,"")</f>
        <v/>
      </c>
      <c r="U587" s="44" t="str">
        <f>IF(AND(E587&lt;&gt;'Povolené hodnoty'!$B$4,F587="5a"),G587-H587+J587-K587,"")</f>
        <v/>
      </c>
      <c r="V587" s="44" t="str">
        <f>IF(AND(E587&lt;&gt;'Povolené hodnoty'!$B$4,F587="5b"),G587-H587+J587-K587,"")</f>
        <v/>
      </c>
      <c r="W587" s="44" t="str">
        <f>IF(AND(E587&lt;&gt;'Povolené hodnoty'!$B$4,F587=6),G587+J587,"")</f>
        <v/>
      </c>
      <c r="X587" s="45" t="str">
        <f>IF(AND(E587&lt;&gt;'Povolené hodnoty'!$B$4,F587=7),G587+J587,"")</f>
        <v/>
      </c>
      <c r="Y587" s="43" t="str">
        <f>IF(AND(E587&lt;&gt;'Povolené hodnoty'!$B$4,F587=10),H587+K587,"")</f>
        <v/>
      </c>
      <c r="Z587" s="44" t="str">
        <f>IF(AND(E587&lt;&gt;'Povolené hodnoty'!$B$4,F587=11),H587+K587,"")</f>
        <v/>
      </c>
      <c r="AA587" s="44" t="str">
        <f>IF(AND(E587&lt;&gt;'Povolené hodnoty'!$B$4,F587=12),H587+K587,"")</f>
        <v/>
      </c>
      <c r="AB587" s="45" t="str">
        <f>IF(AND(E587&lt;&gt;'Povolené hodnoty'!$B$4,F587=13),H587+K587,"")</f>
        <v/>
      </c>
      <c r="AD587" s="19" t="b">
        <f t="shared" si="60"/>
        <v>0</v>
      </c>
      <c r="AE587" s="19" t="b">
        <f t="shared" si="61"/>
        <v>0</v>
      </c>
      <c r="AF587" s="19" t="b">
        <f>AND(E587&lt;&gt;'Povolené hodnoty'!$B$6,OR(SUM(G587,J587)&lt;&gt;SUM(N587:O587,R587:X587),SUM(H587,K587)&lt;&gt;SUM(P587:Q587,Y587:AB587),COUNT(G587:H587,J587:K587)&lt;&gt;COUNT(N587:AB587)))</f>
        <v>0</v>
      </c>
      <c r="AG587" s="19" t="b">
        <f>AND(E587='Povolené hodnoty'!$B$6,$AG$5)</f>
        <v>0</v>
      </c>
    </row>
    <row r="588" spans="1:33" x14ac:dyDescent="0.2">
      <c r="A588" s="81">
        <f t="shared" si="62"/>
        <v>583</v>
      </c>
      <c r="B588" s="85"/>
      <c r="C588" s="86"/>
      <c r="D588" s="75"/>
      <c r="E588" s="76"/>
      <c r="F588" s="77"/>
      <c r="G588" s="78"/>
      <c r="H588" s="79"/>
      <c r="I588" s="45">
        <f t="shared" si="57"/>
        <v>3625</v>
      </c>
      <c r="J588" s="158"/>
      <c r="K588" s="159"/>
      <c r="L588" s="160">
        <f t="shared" si="58"/>
        <v>10884</v>
      </c>
      <c r="M588" s="46">
        <f t="shared" si="59"/>
        <v>583</v>
      </c>
      <c r="N588" s="43" t="str">
        <f>IF(AND(E588='Povolené hodnoty'!$B$4,F588=2),G588+J588,"")</f>
        <v/>
      </c>
      <c r="O588" s="45" t="str">
        <f>IF(AND(E588='Povolené hodnoty'!$B$4,F588=1),G588+J588,"")</f>
        <v/>
      </c>
      <c r="P588" s="43" t="str">
        <f>IF(AND(E588='Povolené hodnoty'!$B$4,F588=10),H588+K588,"")</f>
        <v/>
      </c>
      <c r="Q588" s="45" t="str">
        <f>IF(AND(E588='Povolené hodnoty'!$B$4,F588=9),H588+K588,"")</f>
        <v/>
      </c>
      <c r="R588" s="43" t="str">
        <f>IF(AND(E588&lt;&gt;'Povolené hodnoty'!$B$4,F588=2),G588+J588,"")</f>
        <v/>
      </c>
      <c r="S588" s="44" t="str">
        <f>IF(AND(E588&lt;&gt;'Povolené hodnoty'!$B$4,F588=3),G588+J588,"")</f>
        <v/>
      </c>
      <c r="T588" s="44" t="str">
        <f>IF(AND(E588&lt;&gt;'Povolené hodnoty'!$B$4,F588=4),G588+J588,"")</f>
        <v/>
      </c>
      <c r="U588" s="44" t="str">
        <f>IF(AND(E588&lt;&gt;'Povolené hodnoty'!$B$4,F588="5a"),G588-H588+J588-K588,"")</f>
        <v/>
      </c>
      <c r="V588" s="44" t="str">
        <f>IF(AND(E588&lt;&gt;'Povolené hodnoty'!$B$4,F588="5b"),G588-H588+J588-K588,"")</f>
        <v/>
      </c>
      <c r="W588" s="44" t="str">
        <f>IF(AND(E588&lt;&gt;'Povolené hodnoty'!$B$4,F588=6),G588+J588,"")</f>
        <v/>
      </c>
      <c r="X588" s="45" t="str">
        <f>IF(AND(E588&lt;&gt;'Povolené hodnoty'!$B$4,F588=7),G588+J588,"")</f>
        <v/>
      </c>
      <c r="Y588" s="43" t="str">
        <f>IF(AND(E588&lt;&gt;'Povolené hodnoty'!$B$4,F588=10),H588+K588,"")</f>
        <v/>
      </c>
      <c r="Z588" s="44" t="str">
        <f>IF(AND(E588&lt;&gt;'Povolené hodnoty'!$B$4,F588=11),H588+K588,"")</f>
        <v/>
      </c>
      <c r="AA588" s="44" t="str">
        <f>IF(AND(E588&lt;&gt;'Povolené hodnoty'!$B$4,F588=12),H588+K588,"")</f>
        <v/>
      </c>
      <c r="AB588" s="45" t="str">
        <f>IF(AND(E588&lt;&gt;'Povolené hodnoty'!$B$4,F588=13),H588+K588,"")</f>
        <v/>
      </c>
      <c r="AD588" s="19" t="b">
        <f t="shared" si="60"/>
        <v>0</v>
      </c>
      <c r="AE588" s="19" t="b">
        <f t="shared" si="61"/>
        <v>0</v>
      </c>
      <c r="AF588" s="19" t="b">
        <f>AND(E588&lt;&gt;'Povolené hodnoty'!$B$6,OR(SUM(G588,J588)&lt;&gt;SUM(N588:O588,R588:X588),SUM(H588,K588)&lt;&gt;SUM(P588:Q588,Y588:AB588),COUNT(G588:H588,J588:K588)&lt;&gt;COUNT(N588:AB588)))</f>
        <v>0</v>
      </c>
      <c r="AG588" s="19" t="b">
        <f>AND(E588='Povolené hodnoty'!$B$6,$AG$5)</f>
        <v>0</v>
      </c>
    </row>
    <row r="589" spans="1:33" x14ac:dyDescent="0.2">
      <c r="A589" s="81">
        <f t="shared" si="62"/>
        <v>584</v>
      </c>
      <c r="B589" s="85"/>
      <c r="C589" s="86"/>
      <c r="D589" s="75"/>
      <c r="E589" s="76"/>
      <c r="F589" s="77"/>
      <c r="G589" s="78"/>
      <c r="H589" s="79"/>
      <c r="I589" s="45">
        <f t="shared" si="57"/>
        <v>3625</v>
      </c>
      <c r="J589" s="158"/>
      <c r="K589" s="159"/>
      <c r="L589" s="160">
        <f t="shared" si="58"/>
        <v>10884</v>
      </c>
      <c r="M589" s="46">
        <f t="shared" si="59"/>
        <v>584</v>
      </c>
      <c r="N589" s="43" t="str">
        <f>IF(AND(E589='Povolené hodnoty'!$B$4,F589=2),G589+J589,"")</f>
        <v/>
      </c>
      <c r="O589" s="45" t="str">
        <f>IF(AND(E589='Povolené hodnoty'!$B$4,F589=1),G589+J589,"")</f>
        <v/>
      </c>
      <c r="P589" s="43" t="str">
        <f>IF(AND(E589='Povolené hodnoty'!$B$4,F589=10),H589+K589,"")</f>
        <v/>
      </c>
      <c r="Q589" s="45" t="str">
        <f>IF(AND(E589='Povolené hodnoty'!$B$4,F589=9),H589+K589,"")</f>
        <v/>
      </c>
      <c r="R589" s="43" t="str">
        <f>IF(AND(E589&lt;&gt;'Povolené hodnoty'!$B$4,F589=2),G589+J589,"")</f>
        <v/>
      </c>
      <c r="S589" s="44" t="str">
        <f>IF(AND(E589&lt;&gt;'Povolené hodnoty'!$B$4,F589=3),G589+J589,"")</f>
        <v/>
      </c>
      <c r="T589" s="44" t="str">
        <f>IF(AND(E589&lt;&gt;'Povolené hodnoty'!$B$4,F589=4),G589+J589,"")</f>
        <v/>
      </c>
      <c r="U589" s="44" t="str">
        <f>IF(AND(E589&lt;&gt;'Povolené hodnoty'!$B$4,F589="5a"),G589-H589+J589-K589,"")</f>
        <v/>
      </c>
      <c r="V589" s="44" t="str">
        <f>IF(AND(E589&lt;&gt;'Povolené hodnoty'!$B$4,F589="5b"),G589-H589+J589-K589,"")</f>
        <v/>
      </c>
      <c r="W589" s="44" t="str">
        <f>IF(AND(E589&lt;&gt;'Povolené hodnoty'!$B$4,F589=6),G589+J589,"")</f>
        <v/>
      </c>
      <c r="X589" s="45" t="str">
        <f>IF(AND(E589&lt;&gt;'Povolené hodnoty'!$B$4,F589=7),G589+J589,"")</f>
        <v/>
      </c>
      <c r="Y589" s="43" t="str">
        <f>IF(AND(E589&lt;&gt;'Povolené hodnoty'!$B$4,F589=10),H589+K589,"")</f>
        <v/>
      </c>
      <c r="Z589" s="44" t="str">
        <f>IF(AND(E589&lt;&gt;'Povolené hodnoty'!$B$4,F589=11),H589+K589,"")</f>
        <v/>
      </c>
      <c r="AA589" s="44" t="str">
        <f>IF(AND(E589&lt;&gt;'Povolené hodnoty'!$B$4,F589=12),H589+K589,"")</f>
        <v/>
      </c>
      <c r="AB589" s="45" t="str">
        <f>IF(AND(E589&lt;&gt;'Povolené hodnoty'!$B$4,F589=13),H589+K589,"")</f>
        <v/>
      </c>
      <c r="AD589" s="19" t="b">
        <f t="shared" si="60"/>
        <v>0</v>
      </c>
      <c r="AE589" s="19" t="b">
        <f t="shared" si="61"/>
        <v>0</v>
      </c>
      <c r="AF589" s="19" t="b">
        <f>AND(E589&lt;&gt;'Povolené hodnoty'!$B$6,OR(SUM(G589,J589)&lt;&gt;SUM(N589:O589,R589:X589),SUM(H589,K589)&lt;&gt;SUM(P589:Q589,Y589:AB589),COUNT(G589:H589,J589:K589)&lt;&gt;COUNT(N589:AB589)))</f>
        <v>0</v>
      </c>
      <c r="AG589" s="19" t="b">
        <f>AND(E589='Povolené hodnoty'!$B$6,$AG$5)</f>
        <v>0</v>
      </c>
    </row>
    <row r="590" spans="1:33" x14ac:dyDescent="0.2">
      <c r="A590" s="81">
        <f t="shared" si="62"/>
        <v>585</v>
      </c>
      <c r="B590" s="85"/>
      <c r="C590" s="86"/>
      <c r="D590" s="75"/>
      <c r="E590" s="76"/>
      <c r="F590" s="77"/>
      <c r="G590" s="78"/>
      <c r="H590" s="79"/>
      <c r="I590" s="45">
        <f t="shared" si="57"/>
        <v>3625</v>
      </c>
      <c r="J590" s="158"/>
      <c r="K590" s="159"/>
      <c r="L590" s="160">
        <f t="shared" si="58"/>
        <v>10884</v>
      </c>
      <c r="M590" s="46">
        <f t="shared" si="59"/>
        <v>585</v>
      </c>
      <c r="N590" s="43" t="str">
        <f>IF(AND(E590='Povolené hodnoty'!$B$4,F590=2),G590+J590,"")</f>
        <v/>
      </c>
      <c r="O590" s="45" t="str">
        <f>IF(AND(E590='Povolené hodnoty'!$B$4,F590=1),G590+J590,"")</f>
        <v/>
      </c>
      <c r="P590" s="43" t="str">
        <f>IF(AND(E590='Povolené hodnoty'!$B$4,F590=10),H590+K590,"")</f>
        <v/>
      </c>
      <c r="Q590" s="45" t="str">
        <f>IF(AND(E590='Povolené hodnoty'!$B$4,F590=9),H590+K590,"")</f>
        <v/>
      </c>
      <c r="R590" s="43" t="str">
        <f>IF(AND(E590&lt;&gt;'Povolené hodnoty'!$B$4,F590=2),G590+J590,"")</f>
        <v/>
      </c>
      <c r="S590" s="44" t="str">
        <f>IF(AND(E590&lt;&gt;'Povolené hodnoty'!$B$4,F590=3),G590+J590,"")</f>
        <v/>
      </c>
      <c r="T590" s="44" t="str">
        <f>IF(AND(E590&lt;&gt;'Povolené hodnoty'!$B$4,F590=4),G590+J590,"")</f>
        <v/>
      </c>
      <c r="U590" s="44" t="str">
        <f>IF(AND(E590&lt;&gt;'Povolené hodnoty'!$B$4,F590="5a"),G590-H590+J590-K590,"")</f>
        <v/>
      </c>
      <c r="V590" s="44" t="str">
        <f>IF(AND(E590&lt;&gt;'Povolené hodnoty'!$B$4,F590="5b"),G590-H590+J590-K590,"")</f>
        <v/>
      </c>
      <c r="W590" s="44" t="str">
        <f>IF(AND(E590&lt;&gt;'Povolené hodnoty'!$B$4,F590=6),G590+J590,"")</f>
        <v/>
      </c>
      <c r="X590" s="45" t="str">
        <f>IF(AND(E590&lt;&gt;'Povolené hodnoty'!$B$4,F590=7),G590+J590,"")</f>
        <v/>
      </c>
      <c r="Y590" s="43" t="str">
        <f>IF(AND(E590&lt;&gt;'Povolené hodnoty'!$B$4,F590=10),H590+K590,"")</f>
        <v/>
      </c>
      <c r="Z590" s="44" t="str">
        <f>IF(AND(E590&lt;&gt;'Povolené hodnoty'!$B$4,F590=11),H590+K590,"")</f>
        <v/>
      </c>
      <c r="AA590" s="44" t="str">
        <f>IF(AND(E590&lt;&gt;'Povolené hodnoty'!$B$4,F590=12),H590+K590,"")</f>
        <v/>
      </c>
      <c r="AB590" s="45" t="str">
        <f>IF(AND(E590&lt;&gt;'Povolené hodnoty'!$B$4,F590=13),H590+K590,"")</f>
        <v/>
      </c>
      <c r="AD590" s="19" t="b">
        <f t="shared" si="60"/>
        <v>0</v>
      </c>
      <c r="AE590" s="19" t="b">
        <f t="shared" si="61"/>
        <v>0</v>
      </c>
      <c r="AF590" s="19" t="b">
        <f>AND(E590&lt;&gt;'Povolené hodnoty'!$B$6,OR(SUM(G590,J590)&lt;&gt;SUM(N590:O590,R590:X590),SUM(H590,K590)&lt;&gt;SUM(P590:Q590,Y590:AB590),COUNT(G590:H590,J590:K590)&lt;&gt;COUNT(N590:AB590)))</f>
        <v>0</v>
      </c>
      <c r="AG590" s="19" t="b">
        <f>AND(E590='Povolené hodnoty'!$B$6,$AG$5)</f>
        <v>0</v>
      </c>
    </row>
    <row r="591" spans="1:33" x14ac:dyDescent="0.2">
      <c r="A591" s="81">
        <f t="shared" si="62"/>
        <v>586</v>
      </c>
      <c r="B591" s="85"/>
      <c r="C591" s="86"/>
      <c r="D591" s="75"/>
      <c r="E591" s="76"/>
      <c r="F591" s="77"/>
      <c r="G591" s="78"/>
      <c r="H591" s="79"/>
      <c r="I591" s="45">
        <f t="shared" si="57"/>
        <v>3625</v>
      </c>
      <c r="J591" s="158"/>
      <c r="K591" s="159"/>
      <c r="L591" s="160">
        <f t="shared" si="58"/>
        <v>10884</v>
      </c>
      <c r="M591" s="46">
        <f t="shared" si="59"/>
        <v>586</v>
      </c>
      <c r="N591" s="43" t="str">
        <f>IF(AND(E591='Povolené hodnoty'!$B$4,F591=2),G591+J591,"")</f>
        <v/>
      </c>
      <c r="O591" s="45" t="str">
        <f>IF(AND(E591='Povolené hodnoty'!$B$4,F591=1),G591+J591,"")</f>
        <v/>
      </c>
      <c r="P591" s="43" t="str">
        <f>IF(AND(E591='Povolené hodnoty'!$B$4,F591=10),H591+K591,"")</f>
        <v/>
      </c>
      <c r="Q591" s="45" t="str">
        <f>IF(AND(E591='Povolené hodnoty'!$B$4,F591=9),H591+K591,"")</f>
        <v/>
      </c>
      <c r="R591" s="43" t="str">
        <f>IF(AND(E591&lt;&gt;'Povolené hodnoty'!$B$4,F591=2),G591+J591,"")</f>
        <v/>
      </c>
      <c r="S591" s="44" t="str">
        <f>IF(AND(E591&lt;&gt;'Povolené hodnoty'!$B$4,F591=3),G591+J591,"")</f>
        <v/>
      </c>
      <c r="T591" s="44" t="str">
        <f>IF(AND(E591&lt;&gt;'Povolené hodnoty'!$B$4,F591=4),G591+J591,"")</f>
        <v/>
      </c>
      <c r="U591" s="44" t="str">
        <f>IF(AND(E591&lt;&gt;'Povolené hodnoty'!$B$4,F591="5a"),G591-H591+J591-K591,"")</f>
        <v/>
      </c>
      <c r="V591" s="44" t="str">
        <f>IF(AND(E591&lt;&gt;'Povolené hodnoty'!$B$4,F591="5b"),G591-H591+J591-K591,"")</f>
        <v/>
      </c>
      <c r="W591" s="44" t="str">
        <f>IF(AND(E591&lt;&gt;'Povolené hodnoty'!$B$4,F591=6),G591+J591,"")</f>
        <v/>
      </c>
      <c r="X591" s="45" t="str">
        <f>IF(AND(E591&lt;&gt;'Povolené hodnoty'!$B$4,F591=7),G591+J591,"")</f>
        <v/>
      </c>
      <c r="Y591" s="43" t="str">
        <f>IF(AND(E591&lt;&gt;'Povolené hodnoty'!$B$4,F591=10),H591+K591,"")</f>
        <v/>
      </c>
      <c r="Z591" s="44" t="str">
        <f>IF(AND(E591&lt;&gt;'Povolené hodnoty'!$B$4,F591=11),H591+K591,"")</f>
        <v/>
      </c>
      <c r="AA591" s="44" t="str">
        <f>IF(AND(E591&lt;&gt;'Povolené hodnoty'!$B$4,F591=12),H591+K591,"")</f>
        <v/>
      </c>
      <c r="AB591" s="45" t="str">
        <f>IF(AND(E591&lt;&gt;'Povolené hodnoty'!$B$4,F591=13),H591+K591,"")</f>
        <v/>
      </c>
      <c r="AD591" s="19" t="b">
        <f t="shared" si="60"/>
        <v>0</v>
      </c>
      <c r="AE591" s="19" t="b">
        <f t="shared" si="61"/>
        <v>0</v>
      </c>
      <c r="AF591" s="19" t="b">
        <f>AND(E591&lt;&gt;'Povolené hodnoty'!$B$6,OR(SUM(G591,J591)&lt;&gt;SUM(N591:O591,R591:X591),SUM(H591,K591)&lt;&gt;SUM(P591:Q591,Y591:AB591),COUNT(G591:H591,J591:K591)&lt;&gt;COUNT(N591:AB591)))</f>
        <v>0</v>
      </c>
      <c r="AG591" s="19" t="b">
        <f>AND(E591='Povolené hodnoty'!$B$6,$AG$5)</f>
        <v>0</v>
      </c>
    </row>
    <row r="592" spans="1:33" x14ac:dyDescent="0.2">
      <c r="A592" s="81">
        <f t="shared" si="62"/>
        <v>587</v>
      </c>
      <c r="B592" s="85"/>
      <c r="C592" s="86"/>
      <c r="D592" s="75"/>
      <c r="E592" s="76"/>
      <c r="F592" s="77"/>
      <c r="G592" s="78"/>
      <c r="H592" s="79"/>
      <c r="I592" s="45">
        <f t="shared" si="57"/>
        <v>3625</v>
      </c>
      <c r="J592" s="158"/>
      <c r="K592" s="159"/>
      <c r="L592" s="160">
        <f t="shared" si="58"/>
        <v>10884</v>
      </c>
      <c r="M592" s="46">
        <f t="shared" si="59"/>
        <v>587</v>
      </c>
      <c r="N592" s="43" t="str">
        <f>IF(AND(E592='Povolené hodnoty'!$B$4,F592=2),G592+J592,"")</f>
        <v/>
      </c>
      <c r="O592" s="45" t="str">
        <f>IF(AND(E592='Povolené hodnoty'!$B$4,F592=1),G592+J592,"")</f>
        <v/>
      </c>
      <c r="P592" s="43" t="str">
        <f>IF(AND(E592='Povolené hodnoty'!$B$4,F592=10),H592+K592,"")</f>
        <v/>
      </c>
      <c r="Q592" s="45" t="str">
        <f>IF(AND(E592='Povolené hodnoty'!$B$4,F592=9),H592+K592,"")</f>
        <v/>
      </c>
      <c r="R592" s="43" t="str">
        <f>IF(AND(E592&lt;&gt;'Povolené hodnoty'!$B$4,F592=2),G592+J592,"")</f>
        <v/>
      </c>
      <c r="S592" s="44" t="str">
        <f>IF(AND(E592&lt;&gt;'Povolené hodnoty'!$B$4,F592=3),G592+J592,"")</f>
        <v/>
      </c>
      <c r="T592" s="44" t="str">
        <f>IF(AND(E592&lt;&gt;'Povolené hodnoty'!$B$4,F592=4),G592+J592,"")</f>
        <v/>
      </c>
      <c r="U592" s="44" t="str">
        <f>IF(AND(E592&lt;&gt;'Povolené hodnoty'!$B$4,F592="5a"),G592-H592+J592-K592,"")</f>
        <v/>
      </c>
      <c r="V592" s="44" t="str">
        <f>IF(AND(E592&lt;&gt;'Povolené hodnoty'!$B$4,F592="5b"),G592-H592+J592-K592,"")</f>
        <v/>
      </c>
      <c r="W592" s="44" t="str">
        <f>IF(AND(E592&lt;&gt;'Povolené hodnoty'!$B$4,F592=6),G592+J592,"")</f>
        <v/>
      </c>
      <c r="X592" s="45" t="str">
        <f>IF(AND(E592&lt;&gt;'Povolené hodnoty'!$B$4,F592=7),G592+J592,"")</f>
        <v/>
      </c>
      <c r="Y592" s="43" t="str">
        <f>IF(AND(E592&lt;&gt;'Povolené hodnoty'!$B$4,F592=10),H592+K592,"")</f>
        <v/>
      </c>
      <c r="Z592" s="44" t="str">
        <f>IF(AND(E592&lt;&gt;'Povolené hodnoty'!$B$4,F592=11),H592+K592,"")</f>
        <v/>
      </c>
      <c r="AA592" s="44" t="str">
        <f>IF(AND(E592&lt;&gt;'Povolené hodnoty'!$B$4,F592=12),H592+K592,"")</f>
        <v/>
      </c>
      <c r="AB592" s="45" t="str">
        <f>IF(AND(E592&lt;&gt;'Povolené hodnoty'!$B$4,F592=13),H592+K592,"")</f>
        <v/>
      </c>
      <c r="AD592" s="19" t="b">
        <f t="shared" si="60"/>
        <v>0</v>
      </c>
      <c r="AE592" s="19" t="b">
        <f t="shared" si="61"/>
        <v>0</v>
      </c>
      <c r="AF592" s="19" t="b">
        <f>AND(E592&lt;&gt;'Povolené hodnoty'!$B$6,OR(SUM(G592,J592)&lt;&gt;SUM(N592:O592,R592:X592),SUM(H592,K592)&lt;&gt;SUM(P592:Q592,Y592:AB592),COUNT(G592:H592,J592:K592)&lt;&gt;COUNT(N592:AB592)))</f>
        <v>0</v>
      </c>
      <c r="AG592" s="19" t="b">
        <f>AND(E592='Povolené hodnoty'!$B$6,$AG$5)</f>
        <v>0</v>
      </c>
    </row>
    <row r="593" spans="1:33" x14ac:dyDescent="0.2">
      <c r="A593" s="81">
        <f t="shared" si="62"/>
        <v>588</v>
      </c>
      <c r="B593" s="85"/>
      <c r="C593" s="86"/>
      <c r="D593" s="75"/>
      <c r="E593" s="76"/>
      <c r="F593" s="77"/>
      <c r="G593" s="78"/>
      <c r="H593" s="79"/>
      <c r="I593" s="45">
        <f t="shared" si="57"/>
        <v>3625</v>
      </c>
      <c r="J593" s="158"/>
      <c r="K593" s="159"/>
      <c r="L593" s="160">
        <f t="shared" si="58"/>
        <v>10884</v>
      </c>
      <c r="M593" s="46">
        <f t="shared" si="59"/>
        <v>588</v>
      </c>
      <c r="N593" s="43" t="str">
        <f>IF(AND(E593='Povolené hodnoty'!$B$4,F593=2),G593+J593,"")</f>
        <v/>
      </c>
      <c r="O593" s="45" t="str">
        <f>IF(AND(E593='Povolené hodnoty'!$B$4,F593=1),G593+J593,"")</f>
        <v/>
      </c>
      <c r="P593" s="43" t="str">
        <f>IF(AND(E593='Povolené hodnoty'!$B$4,F593=10),H593+K593,"")</f>
        <v/>
      </c>
      <c r="Q593" s="45" t="str">
        <f>IF(AND(E593='Povolené hodnoty'!$B$4,F593=9),H593+K593,"")</f>
        <v/>
      </c>
      <c r="R593" s="43" t="str">
        <f>IF(AND(E593&lt;&gt;'Povolené hodnoty'!$B$4,F593=2),G593+J593,"")</f>
        <v/>
      </c>
      <c r="S593" s="44" t="str">
        <f>IF(AND(E593&lt;&gt;'Povolené hodnoty'!$B$4,F593=3),G593+J593,"")</f>
        <v/>
      </c>
      <c r="T593" s="44" t="str">
        <f>IF(AND(E593&lt;&gt;'Povolené hodnoty'!$B$4,F593=4),G593+J593,"")</f>
        <v/>
      </c>
      <c r="U593" s="44" t="str">
        <f>IF(AND(E593&lt;&gt;'Povolené hodnoty'!$B$4,F593="5a"),G593-H593+J593-K593,"")</f>
        <v/>
      </c>
      <c r="V593" s="44" t="str">
        <f>IF(AND(E593&lt;&gt;'Povolené hodnoty'!$B$4,F593="5b"),G593-H593+J593-K593,"")</f>
        <v/>
      </c>
      <c r="W593" s="44" t="str">
        <f>IF(AND(E593&lt;&gt;'Povolené hodnoty'!$B$4,F593=6),G593+J593,"")</f>
        <v/>
      </c>
      <c r="X593" s="45" t="str">
        <f>IF(AND(E593&lt;&gt;'Povolené hodnoty'!$B$4,F593=7),G593+J593,"")</f>
        <v/>
      </c>
      <c r="Y593" s="43" t="str">
        <f>IF(AND(E593&lt;&gt;'Povolené hodnoty'!$B$4,F593=10),H593+K593,"")</f>
        <v/>
      </c>
      <c r="Z593" s="44" t="str">
        <f>IF(AND(E593&lt;&gt;'Povolené hodnoty'!$B$4,F593=11),H593+K593,"")</f>
        <v/>
      </c>
      <c r="AA593" s="44" t="str">
        <f>IF(AND(E593&lt;&gt;'Povolené hodnoty'!$B$4,F593=12),H593+K593,"")</f>
        <v/>
      </c>
      <c r="AB593" s="45" t="str">
        <f>IF(AND(E593&lt;&gt;'Povolené hodnoty'!$B$4,F593=13),H593+K593,"")</f>
        <v/>
      </c>
      <c r="AD593" s="19" t="b">
        <f t="shared" si="60"/>
        <v>0</v>
      </c>
      <c r="AE593" s="19" t="b">
        <f t="shared" si="61"/>
        <v>0</v>
      </c>
      <c r="AF593" s="19" t="b">
        <f>AND(E593&lt;&gt;'Povolené hodnoty'!$B$6,OR(SUM(G593,J593)&lt;&gt;SUM(N593:O593,R593:X593),SUM(H593,K593)&lt;&gt;SUM(P593:Q593,Y593:AB593),COUNT(G593:H593,J593:K593)&lt;&gt;COUNT(N593:AB593)))</f>
        <v>0</v>
      </c>
      <c r="AG593" s="19" t="b">
        <f>AND(E593='Povolené hodnoty'!$B$6,$AG$5)</f>
        <v>0</v>
      </c>
    </row>
    <row r="594" spans="1:33" x14ac:dyDescent="0.2">
      <c r="A594" s="81">
        <f t="shared" si="62"/>
        <v>589</v>
      </c>
      <c r="B594" s="85"/>
      <c r="C594" s="86"/>
      <c r="D594" s="75"/>
      <c r="E594" s="76"/>
      <c r="F594" s="77"/>
      <c r="G594" s="78"/>
      <c r="H594" s="79"/>
      <c r="I594" s="45">
        <f t="shared" si="57"/>
        <v>3625</v>
      </c>
      <c r="J594" s="158"/>
      <c r="K594" s="159"/>
      <c r="L594" s="160">
        <f t="shared" si="58"/>
        <v>10884</v>
      </c>
      <c r="M594" s="46">
        <f t="shared" si="59"/>
        <v>589</v>
      </c>
      <c r="N594" s="43" t="str">
        <f>IF(AND(E594='Povolené hodnoty'!$B$4,F594=2),G594+J594,"")</f>
        <v/>
      </c>
      <c r="O594" s="45" t="str">
        <f>IF(AND(E594='Povolené hodnoty'!$B$4,F594=1),G594+J594,"")</f>
        <v/>
      </c>
      <c r="P594" s="43" t="str">
        <f>IF(AND(E594='Povolené hodnoty'!$B$4,F594=10),H594+K594,"")</f>
        <v/>
      </c>
      <c r="Q594" s="45" t="str">
        <f>IF(AND(E594='Povolené hodnoty'!$B$4,F594=9),H594+K594,"")</f>
        <v/>
      </c>
      <c r="R594" s="43" t="str">
        <f>IF(AND(E594&lt;&gt;'Povolené hodnoty'!$B$4,F594=2),G594+J594,"")</f>
        <v/>
      </c>
      <c r="S594" s="44" t="str">
        <f>IF(AND(E594&lt;&gt;'Povolené hodnoty'!$B$4,F594=3),G594+J594,"")</f>
        <v/>
      </c>
      <c r="T594" s="44" t="str">
        <f>IF(AND(E594&lt;&gt;'Povolené hodnoty'!$B$4,F594=4),G594+J594,"")</f>
        <v/>
      </c>
      <c r="U594" s="44" t="str">
        <f>IF(AND(E594&lt;&gt;'Povolené hodnoty'!$B$4,F594="5a"),G594-H594+J594-K594,"")</f>
        <v/>
      </c>
      <c r="V594" s="44" t="str">
        <f>IF(AND(E594&lt;&gt;'Povolené hodnoty'!$B$4,F594="5b"),G594-H594+J594-K594,"")</f>
        <v/>
      </c>
      <c r="W594" s="44" t="str">
        <f>IF(AND(E594&lt;&gt;'Povolené hodnoty'!$B$4,F594=6),G594+J594,"")</f>
        <v/>
      </c>
      <c r="X594" s="45" t="str">
        <f>IF(AND(E594&lt;&gt;'Povolené hodnoty'!$B$4,F594=7),G594+J594,"")</f>
        <v/>
      </c>
      <c r="Y594" s="43" t="str">
        <f>IF(AND(E594&lt;&gt;'Povolené hodnoty'!$B$4,F594=10),H594+K594,"")</f>
        <v/>
      </c>
      <c r="Z594" s="44" t="str">
        <f>IF(AND(E594&lt;&gt;'Povolené hodnoty'!$B$4,F594=11),H594+K594,"")</f>
        <v/>
      </c>
      <c r="AA594" s="44" t="str">
        <f>IF(AND(E594&lt;&gt;'Povolené hodnoty'!$B$4,F594=12),H594+K594,"")</f>
        <v/>
      </c>
      <c r="AB594" s="45" t="str">
        <f>IF(AND(E594&lt;&gt;'Povolené hodnoty'!$B$4,F594=13),H594+K594,"")</f>
        <v/>
      </c>
      <c r="AD594" s="19" t="b">
        <f t="shared" si="60"/>
        <v>0</v>
      </c>
      <c r="AE594" s="19" t="b">
        <f t="shared" si="61"/>
        <v>0</v>
      </c>
      <c r="AF594" s="19" t="b">
        <f>AND(E594&lt;&gt;'Povolené hodnoty'!$B$6,OR(SUM(G594,J594)&lt;&gt;SUM(N594:O594,R594:X594),SUM(H594,K594)&lt;&gt;SUM(P594:Q594,Y594:AB594),COUNT(G594:H594,J594:K594)&lt;&gt;COUNT(N594:AB594)))</f>
        <v>0</v>
      </c>
      <c r="AG594" s="19" t="b">
        <f>AND(E594='Povolené hodnoty'!$B$6,$AG$5)</f>
        <v>0</v>
      </c>
    </row>
    <row r="595" spans="1:33" x14ac:dyDescent="0.2">
      <c r="A595" s="81">
        <f t="shared" si="62"/>
        <v>590</v>
      </c>
      <c r="B595" s="85"/>
      <c r="C595" s="86"/>
      <c r="D595" s="75"/>
      <c r="E595" s="76"/>
      <c r="F595" s="77"/>
      <c r="G595" s="78"/>
      <c r="H595" s="79"/>
      <c r="I595" s="45">
        <f t="shared" si="57"/>
        <v>3625</v>
      </c>
      <c r="J595" s="158"/>
      <c r="K595" s="159"/>
      <c r="L595" s="160">
        <f t="shared" si="58"/>
        <v>10884</v>
      </c>
      <c r="M595" s="46">
        <f t="shared" si="59"/>
        <v>590</v>
      </c>
      <c r="N595" s="43" t="str">
        <f>IF(AND(E595='Povolené hodnoty'!$B$4,F595=2),G595+J595,"")</f>
        <v/>
      </c>
      <c r="O595" s="45" t="str">
        <f>IF(AND(E595='Povolené hodnoty'!$B$4,F595=1),G595+J595,"")</f>
        <v/>
      </c>
      <c r="P595" s="43" t="str">
        <f>IF(AND(E595='Povolené hodnoty'!$B$4,F595=10),H595+K595,"")</f>
        <v/>
      </c>
      <c r="Q595" s="45" t="str">
        <f>IF(AND(E595='Povolené hodnoty'!$B$4,F595=9),H595+K595,"")</f>
        <v/>
      </c>
      <c r="R595" s="43" t="str">
        <f>IF(AND(E595&lt;&gt;'Povolené hodnoty'!$B$4,F595=2),G595+J595,"")</f>
        <v/>
      </c>
      <c r="S595" s="44" t="str">
        <f>IF(AND(E595&lt;&gt;'Povolené hodnoty'!$B$4,F595=3),G595+J595,"")</f>
        <v/>
      </c>
      <c r="T595" s="44" t="str">
        <f>IF(AND(E595&lt;&gt;'Povolené hodnoty'!$B$4,F595=4),G595+J595,"")</f>
        <v/>
      </c>
      <c r="U595" s="44" t="str">
        <f>IF(AND(E595&lt;&gt;'Povolené hodnoty'!$B$4,F595="5a"),G595-H595+J595-K595,"")</f>
        <v/>
      </c>
      <c r="V595" s="44" t="str">
        <f>IF(AND(E595&lt;&gt;'Povolené hodnoty'!$B$4,F595="5b"),G595-H595+J595-K595,"")</f>
        <v/>
      </c>
      <c r="W595" s="44" t="str">
        <f>IF(AND(E595&lt;&gt;'Povolené hodnoty'!$B$4,F595=6),G595+J595,"")</f>
        <v/>
      </c>
      <c r="X595" s="45" t="str">
        <f>IF(AND(E595&lt;&gt;'Povolené hodnoty'!$B$4,F595=7),G595+J595,"")</f>
        <v/>
      </c>
      <c r="Y595" s="43" t="str">
        <f>IF(AND(E595&lt;&gt;'Povolené hodnoty'!$B$4,F595=10),H595+K595,"")</f>
        <v/>
      </c>
      <c r="Z595" s="44" t="str">
        <f>IF(AND(E595&lt;&gt;'Povolené hodnoty'!$B$4,F595=11),H595+K595,"")</f>
        <v/>
      </c>
      <c r="AA595" s="44" t="str">
        <f>IF(AND(E595&lt;&gt;'Povolené hodnoty'!$B$4,F595=12),H595+K595,"")</f>
        <v/>
      </c>
      <c r="AB595" s="45" t="str">
        <f>IF(AND(E595&lt;&gt;'Povolené hodnoty'!$B$4,F595=13),H595+K595,"")</f>
        <v/>
      </c>
      <c r="AD595" s="19" t="b">
        <f t="shared" si="60"/>
        <v>0</v>
      </c>
      <c r="AE595" s="19" t="b">
        <f t="shared" si="61"/>
        <v>0</v>
      </c>
      <c r="AF595" s="19" t="b">
        <f>AND(E595&lt;&gt;'Povolené hodnoty'!$B$6,OR(SUM(G595,J595)&lt;&gt;SUM(N595:O595,R595:X595),SUM(H595,K595)&lt;&gt;SUM(P595:Q595,Y595:AB595),COUNT(G595:H595,J595:K595)&lt;&gt;COUNT(N595:AB595)))</f>
        <v>0</v>
      </c>
      <c r="AG595" s="19" t="b">
        <f>AND(E595='Povolené hodnoty'!$B$6,$AG$5)</f>
        <v>0</v>
      </c>
    </row>
    <row r="596" spans="1:33" x14ac:dyDescent="0.2">
      <c r="A596" s="81">
        <f t="shared" si="62"/>
        <v>591</v>
      </c>
      <c r="B596" s="85"/>
      <c r="C596" s="86"/>
      <c r="D596" s="75"/>
      <c r="E596" s="76"/>
      <c r="F596" s="77"/>
      <c r="G596" s="78"/>
      <c r="H596" s="79"/>
      <c r="I596" s="45">
        <f t="shared" si="57"/>
        <v>3625</v>
      </c>
      <c r="J596" s="158"/>
      <c r="K596" s="159"/>
      <c r="L596" s="160">
        <f t="shared" si="58"/>
        <v>10884</v>
      </c>
      <c r="M596" s="46">
        <f t="shared" si="59"/>
        <v>591</v>
      </c>
      <c r="N596" s="43" t="str">
        <f>IF(AND(E596='Povolené hodnoty'!$B$4,F596=2),G596+J596,"")</f>
        <v/>
      </c>
      <c r="O596" s="45" t="str">
        <f>IF(AND(E596='Povolené hodnoty'!$B$4,F596=1),G596+J596,"")</f>
        <v/>
      </c>
      <c r="P596" s="43" t="str">
        <f>IF(AND(E596='Povolené hodnoty'!$B$4,F596=10),H596+K596,"")</f>
        <v/>
      </c>
      <c r="Q596" s="45" t="str">
        <f>IF(AND(E596='Povolené hodnoty'!$B$4,F596=9),H596+K596,"")</f>
        <v/>
      </c>
      <c r="R596" s="43" t="str">
        <f>IF(AND(E596&lt;&gt;'Povolené hodnoty'!$B$4,F596=2),G596+J596,"")</f>
        <v/>
      </c>
      <c r="S596" s="44" t="str">
        <f>IF(AND(E596&lt;&gt;'Povolené hodnoty'!$B$4,F596=3),G596+J596,"")</f>
        <v/>
      </c>
      <c r="T596" s="44" t="str">
        <f>IF(AND(E596&lt;&gt;'Povolené hodnoty'!$B$4,F596=4),G596+J596,"")</f>
        <v/>
      </c>
      <c r="U596" s="44" t="str">
        <f>IF(AND(E596&lt;&gt;'Povolené hodnoty'!$B$4,F596="5a"),G596-H596+J596-K596,"")</f>
        <v/>
      </c>
      <c r="V596" s="44" t="str">
        <f>IF(AND(E596&lt;&gt;'Povolené hodnoty'!$B$4,F596="5b"),G596-H596+J596-K596,"")</f>
        <v/>
      </c>
      <c r="W596" s="44" t="str">
        <f>IF(AND(E596&lt;&gt;'Povolené hodnoty'!$B$4,F596=6),G596+J596,"")</f>
        <v/>
      </c>
      <c r="X596" s="45" t="str">
        <f>IF(AND(E596&lt;&gt;'Povolené hodnoty'!$B$4,F596=7),G596+J596,"")</f>
        <v/>
      </c>
      <c r="Y596" s="43" t="str">
        <f>IF(AND(E596&lt;&gt;'Povolené hodnoty'!$B$4,F596=10),H596+K596,"")</f>
        <v/>
      </c>
      <c r="Z596" s="44" t="str">
        <f>IF(AND(E596&lt;&gt;'Povolené hodnoty'!$B$4,F596=11),H596+K596,"")</f>
        <v/>
      </c>
      <c r="AA596" s="44" t="str">
        <f>IF(AND(E596&lt;&gt;'Povolené hodnoty'!$B$4,F596=12),H596+K596,"")</f>
        <v/>
      </c>
      <c r="AB596" s="45" t="str">
        <f>IF(AND(E596&lt;&gt;'Povolené hodnoty'!$B$4,F596=13),H596+K596,"")</f>
        <v/>
      </c>
      <c r="AD596" s="19" t="b">
        <f t="shared" si="60"/>
        <v>0</v>
      </c>
      <c r="AE596" s="19" t="b">
        <f t="shared" si="61"/>
        <v>0</v>
      </c>
      <c r="AF596" s="19" t="b">
        <f>AND(E596&lt;&gt;'Povolené hodnoty'!$B$6,OR(SUM(G596,J596)&lt;&gt;SUM(N596:O596,R596:X596),SUM(H596,K596)&lt;&gt;SUM(P596:Q596,Y596:AB596),COUNT(G596:H596,J596:K596)&lt;&gt;COUNT(N596:AB596)))</f>
        <v>0</v>
      </c>
      <c r="AG596" s="19" t="b">
        <f>AND(E596='Povolené hodnoty'!$B$6,$AG$5)</f>
        <v>0</v>
      </c>
    </row>
    <row r="597" spans="1:33" x14ac:dyDescent="0.2">
      <c r="A597" s="81">
        <f t="shared" si="62"/>
        <v>592</v>
      </c>
      <c r="B597" s="85"/>
      <c r="C597" s="86"/>
      <c r="D597" s="75"/>
      <c r="E597" s="76"/>
      <c r="F597" s="77"/>
      <c r="G597" s="78"/>
      <c r="H597" s="79"/>
      <c r="I597" s="45">
        <f t="shared" si="57"/>
        <v>3625</v>
      </c>
      <c r="J597" s="158"/>
      <c r="K597" s="159"/>
      <c r="L597" s="160">
        <f t="shared" si="58"/>
        <v>10884</v>
      </c>
      <c r="M597" s="46">
        <f t="shared" si="59"/>
        <v>592</v>
      </c>
      <c r="N597" s="43" t="str">
        <f>IF(AND(E597='Povolené hodnoty'!$B$4,F597=2),G597+J597,"")</f>
        <v/>
      </c>
      <c r="O597" s="45" t="str">
        <f>IF(AND(E597='Povolené hodnoty'!$B$4,F597=1),G597+J597,"")</f>
        <v/>
      </c>
      <c r="P597" s="43" t="str">
        <f>IF(AND(E597='Povolené hodnoty'!$B$4,F597=10),H597+K597,"")</f>
        <v/>
      </c>
      <c r="Q597" s="45" t="str">
        <f>IF(AND(E597='Povolené hodnoty'!$B$4,F597=9),H597+K597,"")</f>
        <v/>
      </c>
      <c r="R597" s="43" t="str">
        <f>IF(AND(E597&lt;&gt;'Povolené hodnoty'!$B$4,F597=2),G597+J597,"")</f>
        <v/>
      </c>
      <c r="S597" s="44" t="str">
        <f>IF(AND(E597&lt;&gt;'Povolené hodnoty'!$B$4,F597=3),G597+J597,"")</f>
        <v/>
      </c>
      <c r="T597" s="44" t="str">
        <f>IF(AND(E597&lt;&gt;'Povolené hodnoty'!$B$4,F597=4),G597+J597,"")</f>
        <v/>
      </c>
      <c r="U597" s="44" t="str">
        <f>IF(AND(E597&lt;&gt;'Povolené hodnoty'!$B$4,F597="5a"),G597-H597+J597-K597,"")</f>
        <v/>
      </c>
      <c r="V597" s="44" t="str">
        <f>IF(AND(E597&lt;&gt;'Povolené hodnoty'!$B$4,F597="5b"),G597-H597+J597-K597,"")</f>
        <v/>
      </c>
      <c r="W597" s="44" t="str">
        <f>IF(AND(E597&lt;&gt;'Povolené hodnoty'!$B$4,F597=6),G597+J597,"")</f>
        <v/>
      </c>
      <c r="X597" s="45" t="str">
        <f>IF(AND(E597&lt;&gt;'Povolené hodnoty'!$B$4,F597=7),G597+J597,"")</f>
        <v/>
      </c>
      <c r="Y597" s="43" t="str">
        <f>IF(AND(E597&lt;&gt;'Povolené hodnoty'!$B$4,F597=10),H597+K597,"")</f>
        <v/>
      </c>
      <c r="Z597" s="44" t="str">
        <f>IF(AND(E597&lt;&gt;'Povolené hodnoty'!$B$4,F597=11),H597+K597,"")</f>
        <v/>
      </c>
      <c r="AA597" s="44" t="str">
        <f>IF(AND(E597&lt;&gt;'Povolené hodnoty'!$B$4,F597=12),H597+K597,"")</f>
        <v/>
      </c>
      <c r="AB597" s="45" t="str">
        <f>IF(AND(E597&lt;&gt;'Povolené hodnoty'!$B$4,F597=13),H597+K597,"")</f>
        <v/>
      </c>
      <c r="AD597" s="19" t="b">
        <f t="shared" si="60"/>
        <v>0</v>
      </c>
      <c r="AE597" s="19" t="b">
        <f t="shared" si="61"/>
        <v>0</v>
      </c>
      <c r="AF597" s="19" t="b">
        <f>AND(E597&lt;&gt;'Povolené hodnoty'!$B$6,OR(SUM(G597,J597)&lt;&gt;SUM(N597:O597,R597:X597),SUM(H597,K597)&lt;&gt;SUM(P597:Q597,Y597:AB597),COUNT(G597:H597,J597:K597)&lt;&gt;COUNT(N597:AB597)))</f>
        <v>0</v>
      </c>
      <c r="AG597" s="19" t="b">
        <f>AND(E597='Povolené hodnoty'!$B$6,$AG$5)</f>
        <v>0</v>
      </c>
    </row>
    <row r="598" spans="1:33" x14ac:dyDescent="0.2">
      <c r="A598" s="81">
        <f t="shared" si="62"/>
        <v>593</v>
      </c>
      <c r="B598" s="85"/>
      <c r="C598" s="86"/>
      <c r="D598" s="75"/>
      <c r="E598" s="76"/>
      <c r="F598" s="77"/>
      <c r="G598" s="78"/>
      <c r="H598" s="79"/>
      <c r="I598" s="45">
        <f t="shared" si="57"/>
        <v>3625</v>
      </c>
      <c r="J598" s="158"/>
      <c r="K598" s="159"/>
      <c r="L598" s="160">
        <f t="shared" si="58"/>
        <v>10884</v>
      </c>
      <c r="M598" s="46">
        <f t="shared" si="59"/>
        <v>593</v>
      </c>
      <c r="N598" s="43" t="str">
        <f>IF(AND(E598='Povolené hodnoty'!$B$4,F598=2),G598+J598,"")</f>
        <v/>
      </c>
      <c r="O598" s="45" t="str">
        <f>IF(AND(E598='Povolené hodnoty'!$B$4,F598=1),G598+J598,"")</f>
        <v/>
      </c>
      <c r="P598" s="43" t="str">
        <f>IF(AND(E598='Povolené hodnoty'!$B$4,F598=10),H598+K598,"")</f>
        <v/>
      </c>
      <c r="Q598" s="45" t="str">
        <f>IF(AND(E598='Povolené hodnoty'!$B$4,F598=9),H598+K598,"")</f>
        <v/>
      </c>
      <c r="R598" s="43" t="str">
        <f>IF(AND(E598&lt;&gt;'Povolené hodnoty'!$B$4,F598=2),G598+J598,"")</f>
        <v/>
      </c>
      <c r="S598" s="44" t="str">
        <f>IF(AND(E598&lt;&gt;'Povolené hodnoty'!$B$4,F598=3),G598+J598,"")</f>
        <v/>
      </c>
      <c r="T598" s="44" t="str">
        <f>IF(AND(E598&lt;&gt;'Povolené hodnoty'!$B$4,F598=4),G598+J598,"")</f>
        <v/>
      </c>
      <c r="U598" s="44" t="str">
        <f>IF(AND(E598&lt;&gt;'Povolené hodnoty'!$B$4,F598="5a"),G598-H598+J598-K598,"")</f>
        <v/>
      </c>
      <c r="V598" s="44" t="str">
        <f>IF(AND(E598&lt;&gt;'Povolené hodnoty'!$B$4,F598="5b"),G598-H598+J598-K598,"")</f>
        <v/>
      </c>
      <c r="W598" s="44" t="str">
        <f>IF(AND(E598&lt;&gt;'Povolené hodnoty'!$B$4,F598=6),G598+J598,"")</f>
        <v/>
      </c>
      <c r="X598" s="45" t="str">
        <f>IF(AND(E598&lt;&gt;'Povolené hodnoty'!$B$4,F598=7),G598+J598,"")</f>
        <v/>
      </c>
      <c r="Y598" s="43" t="str">
        <f>IF(AND(E598&lt;&gt;'Povolené hodnoty'!$B$4,F598=10),H598+K598,"")</f>
        <v/>
      </c>
      <c r="Z598" s="44" t="str">
        <f>IF(AND(E598&lt;&gt;'Povolené hodnoty'!$B$4,F598=11),H598+K598,"")</f>
        <v/>
      </c>
      <c r="AA598" s="44" t="str">
        <f>IF(AND(E598&lt;&gt;'Povolené hodnoty'!$B$4,F598=12),H598+K598,"")</f>
        <v/>
      </c>
      <c r="AB598" s="45" t="str">
        <f>IF(AND(E598&lt;&gt;'Povolené hodnoty'!$B$4,F598=13),H598+K598,"")</f>
        <v/>
      </c>
      <c r="AD598" s="19" t="b">
        <f t="shared" si="60"/>
        <v>0</v>
      </c>
      <c r="AE598" s="19" t="b">
        <f t="shared" si="61"/>
        <v>0</v>
      </c>
      <c r="AF598" s="19" t="b">
        <f>AND(E598&lt;&gt;'Povolené hodnoty'!$B$6,OR(SUM(G598,J598)&lt;&gt;SUM(N598:O598,R598:X598),SUM(H598,K598)&lt;&gt;SUM(P598:Q598,Y598:AB598),COUNT(G598:H598,J598:K598)&lt;&gt;COUNT(N598:AB598)))</f>
        <v>0</v>
      </c>
      <c r="AG598" s="19" t="b">
        <f>AND(E598='Povolené hodnoty'!$B$6,$AG$5)</f>
        <v>0</v>
      </c>
    </row>
    <row r="599" spans="1:33" x14ac:dyDescent="0.2">
      <c r="A599" s="81">
        <f t="shared" si="62"/>
        <v>594</v>
      </c>
      <c r="B599" s="85"/>
      <c r="C599" s="86"/>
      <c r="D599" s="75"/>
      <c r="E599" s="76"/>
      <c r="F599" s="77"/>
      <c r="G599" s="78"/>
      <c r="H599" s="79"/>
      <c r="I599" s="45">
        <f t="shared" si="57"/>
        <v>3625</v>
      </c>
      <c r="J599" s="158"/>
      <c r="K599" s="159"/>
      <c r="L599" s="160">
        <f t="shared" si="58"/>
        <v>10884</v>
      </c>
      <c r="M599" s="46">
        <f t="shared" si="59"/>
        <v>594</v>
      </c>
      <c r="N599" s="43" t="str">
        <f>IF(AND(E599='Povolené hodnoty'!$B$4,F599=2),G599+J599,"")</f>
        <v/>
      </c>
      <c r="O599" s="45" t="str">
        <f>IF(AND(E599='Povolené hodnoty'!$B$4,F599=1),G599+J599,"")</f>
        <v/>
      </c>
      <c r="P599" s="43" t="str">
        <f>IF(AND(E599='Povolené hodnoty'!$B$4,F599=10),H599+K599,"")</f>
        <v/>
      </c>
      <c r="Q599" s="45" t="str">
        <f>IF(AND(E599='Povolené hodnoty'!$B$4,F599=9),H599+K599,"")</f>
        <v/>
      </c>
      <c r="R599" s="43" t="str">
        <f>IF(AND(E599&lt;&gt;'Povolené hodnoty'!$B$4,F599=2),G599+J599,"")</f>
        <v/>
      </c>
      <c r="S599" s="44" t="str">
        <f>IF(AND(E599&lt;&gt;'Povolené hodnoty'!$B$4,F599=3),G599+J599,"")</f>
        <v/>
      </c>
      <c r="T599" s="44" t="str">
        <f>IF(AND(E599&lt;&gt;'Povolené hodnoty'!$B$4,F599=4),G599+J599,"")</f>
        <v/>
      </c>
      <c r="U599" s="44" t="str">
        <f>IF(AND(E599&lt;&gt;'Povolené hodnoty'!$B$4,F599="5a"),G599-H599+J599-K599,"")</f>
        <v/>
      </c>
      <c r="V599" s="44" t="str">
        <f>IF(AND(E599&lt;&gt;'Povolené hodnoty'!$B$4,F599="5b"),G599-H599+J599-K599,"")</f>
        <v/>
      </c>
      <c r="W599" s="44" t="str">
        <f>IF(AND(E599&lt;&gt;'Povolené hodnoty'!$B$4,F599=6),G599+J599,"")</f>
        <v/>
      </c>
      <c r="X599" s="45" t="str">
        <f>IF(AND(E599&lt;&gt;'Povolené hodnoty'!$B$4,F599=7),G599+J599,"")</f>
        <v/>
      </c>
      <c r="Y599" s="43" t="str">
        <f>IF(AND(E599&lt;&gt;'Povolené hodnoty'!$B$4,F599=10),H599+K599,"")</f>
        <v/>
      </c>
      <c r="Z599" s="44" t="str">
        <f>IF(AND(E599&lt;&gt;'Povolené hodnoty'!$B$4,F599=11),H599+K599,"")</f>
        <v/>
      </c>
      <c r="AA599" s="44" t="str">
        <f>IF(AND(E599&lt;&gt;'Povolené hodnoty'!$B$4,F599=12),H599+K599,"")</f>
        <v/>
      </c>
      <c r="AB599" s="45" t="str">
        <f>IF(AND(E599&lt;&gt;'Povolené hodnoty'!$B$4,F599=13),H599+K599,"")</f>
        <v/>
      </c>
      <c r="AD599" s="19" t="b">
        <f t="shared" si="60"/>
        <v>0</v>
      </c>
      <c r="AE599" s="19" t="b">
        <f t="shared" si="61"/>
        <v>0</v>
      </c>
      <c r="AF599" s="19" t="b">
        <f>AND(E599&lt;&gt;'Povolené hodnoty'!$B$6,OR(SUM(G599,J599)&lt;&gt;SUM(N599:O599,R599:X599),SUM(H599,K599)&lt;&gt;SUM(P599:Q599,Y599:AB599),COUNT(G599:H599,J599:K599)&lt;&gt;COUNT(N599:AB599)))</f>
        <v>0</v>
      </c>
      <c r="AG599" s="19" t="b">
        <f>AND(E599='Povolené hodnoty'!$B$6,$AG$5)</f>
        <v>0</v>
      </c>
    </row>
    <row r="600" spans="1:33" x14ac:dyDescent="0.2">
      <c r="A600" s="81">
        <f t="shared" si="62"/>
        <v>595</v>
      </c>
      <c r="B600" s="85"/>
      <c r="C600" s="86"/>
      <c r="D600" s="75"/>
      <c r="E600" s="76"/>
      <c r="F600" s="77"/>
      <c r="G600" s="78"/>
      <c r="H600" s="79"/>
      <c r="I600" s="45">
        <f t="shared" si="57"/>
        <v>3625</v>
      </c>
      <c r="J600" s="158"/>
      <c r="K600" s="159"/>
      <c r="L600" s="160">
        <f t="shared" si="58"/>
        <v>10884</v>
      </c>
      <c r="M600" s="46">
        <f t="shared" si="59"/>
        <v>595</v>
      </c>
      <c r="N600" s="43" t="str">
        <f>IF(AND(E600='Povolené hodnoty'!$B$4,F600=2),G600+J600,"")</f>
        <v/>
      </c>
      <c r="O600" s="45" t="str">
        <f>IF(AND(E600='Povolené hodnoty'!$B$4,F600=1),G600+J600,"")</f>
        <v/>
      </c>
      <c r="P600" s="43" t="str">
        <f>IF(AND(E600='Povolené hodnoty'!$B$4,F600=10),H600+K600,"")</f>
        <v/>
      </c>
      <c r="Q600" s="45" t="str">
        <f>IF(AND(E600='Povolené hodnoty'!$B$4,F600=9),H600+K600,"")</f>
        <v/>
      </c>
      <c r="R600" s="43" t="str">
        <f>IF(AND(E600&lt;&gt;'Povolené hodnoty'!$B$4,F600=2),G600+J600,"")</f>
        <v/>
      </c>
      <c r="S600" s="44" t="str">
        <f>IF(AND(E600&lt;&gt;'Povolené hodnoty'!$B$4,F600=3),G600+J600,"")</f>
        <v/>
      </c>
      <c r="T600" s="44" t="str">
        <f>IF(AND(E600&lt;&gt;'Povolené hodnoty'!$B$4,F600=4),G600+J600,"")</f>
        <v/>
      </c>
      <c r="U600" s="44" t="str">
        <f>IF(AND(E600&lt;&gt;'Povolené hodnoty'!$B$4,F600="5a"),G600-H600+J600-K600,"")</f>
        <v/>
      </c>
      <c r="V600" s="44" t="str">
        <f>IF(AND(E600&lt;&gt;'Povolené hodnoty'!$B$4,F600="5b"),G600-H600+J600-K600,"")</f>
        <v/>
      </c>
      <c r="W600" s="44" t="str">
        <f>IF(AND(E600&lt;&gt;'Povolené hodnoty'!$B$4,F600=6),G600+J600,"")</f>
        <v/>
      </c>
      <c r="X600" s="45" t="str">
        <f>IF(AND(E600&lt;&gt;'Povolené hodnoty'!$B$4,F600=7),G600+J600,"")</f>
        <v/>
      </c>
      <c r="Y600" s="43" t="str">
        <f>IF(AND(E600&lt;&gt;'Povolené hodnoty'!$B$4,F600=10),H600+K600,"")</f>
        <v/>
      </c>
      <c r="Z600" s="44" t="str">
        <f>IF(AND(E600&lt;&gt;'Povolené hodnoty'!$B$4,F600=11),H600+K600,"")</f>
        <v/>
      </c>
      <c r="AA600" s="44" t="str">
        <f>IF(AND(E600&lt;&gt;'Povolené hodnoty'!$B$4,F600=12),H600+K600,"")</f>
        <v/>
      </c>
      <c r="AB600" s="45" t="str">
        <f>IF(AND(E600&lt;&gt;'Povolené hodnoty'!$B$4,F600=13),H600+K600,"")</f>
        <v/>
      </c>
      <c r="AD600" s="19" t="b">
        <f t="shared" si="60"/>
        <v>0</v>
      </c>
      <c r="AE600" s="19" t="b">
        <f t="shared" si="61"/>
        <v>0</v>
      </c>
      <c r="AF600" s="19" t="b">
        <f>AND(E600&lt;&gt;'Povolené hodnoty'!$B$6,OR(SUM(G600,J600)&lt;&gt;SUM(N600:O600,R600:X600),SUM(H600,K600)&lt;&gt;SUM(P600:Q600,Y600:AB600),COUNT(G600:H600,J600:K600)&lt;&gt;COUNT(N600:AB600)))</f>
        <v>0</v>
      </c>
      <c r="AG600" s="19" t="b">
        <f>AND(E600='Povolené hodnoty'!$B$6,$AG$5)</f>
        <v>0</v>
      </c>
    </row>
    <row r="601" spans="1:33" x14ac:dyDescent="0.2">
      <c r="A601" s="81">
        <f t="shared" si="62"/>
        <v>596</v>
      </c>
      <c r="B601" s="85"/>
      <c r="C601" s="86"/>
      <c r="D601" s="75"/>
      <c r="E601" s="76"/>
      <c r="F601" s="77"/>
      <c r="G601" s="78"/>
      <c r="H601" s="79"/>
      <c r="I601" s="45">
        <f t="shared" si="57"/>
        <v>3625</v>
      </c>
      <c r="J601" s="158"/>
      <c r="K601" s="159"/>
      <c r="L601" s="160">
        <f t="shared" si="58"/>
        <v>10884</v>
      </c>
      <c r="M601" s="46">
        <f t="shared" si="59"/>
        <v>596</v>
      </c>
      <c r="N601" s="43" t="str">
        <f>IF(AND(E601='Povolené hodnoty'!$B$4,F601=2),G601+J601,"")</f>
        <v/>
      </c>
      <c r="O601" s="45" t="str">
        <f>IF(AND(E601='Povolené hodnoty'!$B$4,F601=1),G601+J601,"")</f>
        <v/>
      </c>
      <c r="P601" s="43" t="str">
        <f>IF(AND(E601='Povolené hodnoty'!$B$4,F601=10),H601+K601,"")</f>
        <v/>
      </c>
      <c r="Q601" s="45" t="str">
        <f>IF(AND(E601='Povolené hodnoty'!$B$4,F601=9),H601+K601,"")</f>
        <v/>
      </c>
      <c r="R601" s="43" t="str">
        <f>IF(AND(E601&lt;&gt;'Povolené hodnoty'!$B$4,F601=2),G601+J601,"")</f>
        <v/>
      </c>
      <c r="S601" s="44" t="str">
        <f>IF(AND(E601&lt;&gt;'Povolené hodnoty'!$B$4,F601=3),G601+J601,"")</f>
        <v/>
      </c>
      <c r="T601" s="44" t="str">
        <f>IF(AND(E601&lt;&gt;'Povolené hodnoty'!$B$4,F601=4),G601+J601,"")</f>
        <v/>
      </c>
      <c r="U601" s="44" t="str">
        <f>IF(AND(E601&lt;&gt;'Povolené hodnoty'!$B$4,F601="5a"),G601-H601+J601-K601,"")</f>
        <v/>
      </c>
      <c r="V601" s="44" t="str">
        <f>IF(AND(E601&lt;&gt;'Povolené hodnoty'!$B$4,F601="5b"),G601-H601+J601-K601,"")</f>
        <v/>
      </c>
      <c r="W601" s="44" t="str">
        <f>IF(AND(E601&lt;&gt;'Povolené hodnoty'!$B$4,F601=6),G601+J601,"")</f>
        <v/>
      </c>
      <c r="X601" s="45" t="str">
        <f>IF(AND(E601&lt;&gt;'Povolené hodnoty'!$B$4,F601=7),G601+J601,"")</f>
        <v/>
      </c>
      <c r="Y601" s="43" t="str">
        <f>IF(AND(E601&lt;&gt;'Povolené hodnoty'!$B$4,F601=10),H601+K601,"")</f>
        <v/>
      </c>
      <c r="Z601" s="44" t="str">
        <f>IF(AND(E601&lt;&gt;'Povolené hodnoty'!$B$4,F601=11),H601+K601,"")</f>
        <v/>
      </c>
      <c r="AA601" s="44" t="str">
        <f>IF(AND(E601&lt;&gt;'Povolené hodnoty'!$B$4,F601=12),H601+K601,"")</f>
        <v/>
      </c>
      <c r="AB601" s="45" t="str">
        <f>IF(AND(E601&lt;&gt;'Povolené hodnoty'!$B$4,F601=13),H601+K601,"")</f>
        <v/>
      </c>
      <c r="AD601" s="19" t="b">
        <f t="shared" si="60"/>
        <v>0</v>
      </c>
      <c r="AE601" s="19" t="b">
        <f t="shared" si="61"/>
        <v>0</v>
      </c>
      <c r="AF601" s="19" t="b">
        <f>AND(E601&lt;&gt;'Povolené hodnoty'!$B$6,OR(SUM(G601,J601)&lt;&gt;SUM(N601:O601,R601:X601),SUM(H601,K601)&lt;&gt;SUM(P601:Q601,Y601:AB601),COUNT(G601:H601,J601:K601)&lt;&gt;COUNT(N601:AB601)))</f>
        <v>0</v>
      </c>
      <c r="AG601" s="19" t="b">
        <f>AND(E601='Povolené hodnoty'!$B$6,$AG$5)</f>
        <v>0</v>
      </c>
    </row>
    <row r="602" spans="1:33" x14ac:dyDescent="0.2">
      <c r="A602" s="81">
        <f t="shared" si="62"/>
        <v>597</v>
      </c>
      <c r="B602" s="85"/>
      <c r="C602" s="86"/>
      <c r="D602" s="75"/>
      <c r="E602" s="76"/>
      <c r="F602" s="77"/>
      <c r="G602" s="78"/>
      <c r="H602" s="79"/>
      <c r="I602" s="45">
        <f t="shared" si="57"/>
        <v>3625</v>
      </c>
      <c r="J602" s="158"/>
      <c r="K602" s="159"/>
      <c r="L602" s="160">
        <f t="shared" si="58"/>
        <v>10884</v>
      </c>
      <c r="M602" s="46">
        <f t="shared" si="59"/>
        <v>597</v>
      </c>
      <c r="N602" s="43" t="str">
        <f>IF(AND(E602='Povolené hodnoty'!$B$4,F602=2),G602+J602,"")</f>
        <v/>
      </c>
      <c r="O602" s="45" t="str">
        <f>IF(AND(E602='Povolené hodnoty'!$B$4,F602=1),G602+J602,"")</f>
        <v/>
      </c>
      <c r="P602" s="43" t="str">
        <f>IF(AND(E602='Povolené hodnoty'!$B$4,F602=10),H602+K602,"")</f>
        <v/>
      </c>
      <c r="Q602" s="45" t="str">
        <f>IF(AND(E602='Povolené hodnoty'!$B$4,F602=9),H602+K602,"")</f>
        <v/>
      </c>
      <c r="R602" s="43" t="str">
        <f>IF(AND(E602&lt;&gt;'Povolené hodnoty'!$B$4,F602=2),G602+J602,"")</f>
        <v/>
      </c>
      <c r="S602" s="44" t="str">
        <f>IF(AND(E602&lt;&gt;'Povolené hodnoty'!$B$4,F602=3),G602+J602,"")</f>
        <v/>
      </c>
      <c r="T602" s="44" t="str">
        <f>IF(AND(E602&lt;&gt;'Povolené hodnoty'!$B$4,F602=4),G602+J602,"")</f>
        <v/>
      </c>
      <c r="U602" s="44" t="str">
        <f>IF(AND(E602&lt;&gt;'Povolené hodnoty'!$B$4,F602="5a"),G602-H602+J602-K602,"")</f>
        <v/>
      </c>
      <c r="V602" s="44" t="str">
        <f>IF(AND(E602&lt;&gt;'Povolené hodnoty'!$B$4,F602="5b"),G602-H602+J602-K602,"")</f>
        <v/>
      </c>
      <c r="W602" s="44" t="str">
        <f>IF(AND(E602&lt;&gt;'Povolené hodnoty'!$B$4,F602=6),G602+J602,"")</f>
        <v/>
      </c>
      <c r="X602" s="45" t="str">
        <f>IF(AND(E602&lt;&gt;'Povolené hodnoty'!$B$4,F602=7),G602+J602,"")</f>
        <v/>
      </c>
      <c r="Y602" s="43" t="str">
        <f>IF(AND(E602&lt;&gt;'Povolené hodnoty'!$B$4,F602=10),H602+K602,"")</f>
        <v/>
      </c>
      <c r="Z602" s="44" t="str">
        <f>IF(AND(E602&lt;&gt;'Povolené hodnoty'!$B$4,F602=11),H602+K602,"")</f>
        <v/>
      </c>
      <c r="AA602" s="44" t="str">
        <f>IF(AND(E602&lt;&gt;'Povolené hodnoty'!$B$4,F602=12),H602+K602,"")</f>
        <v/>
      </c>
      <c r="AB602" s="45" t="str">
        <f>IF(AND(E602&lt;&gt;'Povolené hodnoty'!$B$4,F602=13),H602+K602,"")</f>
        <v/>
      </c>
      <c r="AD602" s="19" t="b">
        <f t="shared" si="60"/>
        <v>0</v>
      </c>
      <c r="AE602" s="19" t="b">
        <f t="shared" si="61"/>
        <v>0</v>
      </c>
      <c r="AF602" s="19" t="b">
        <f>AND(E602&lt;&gt;'Povolené hodnoty'!$B$6,OR(SUM(G602,J602)&lt;&gt;SUM(N602:O602,R602:X602),SUM(H602,K602)&lt;&gt;SUM(P602:Q602,Y602:AB602),COUNT(G602:H602,J602:K602)&lt;&gt;COUNT(N602:AB602)))</f>
        <v>0</v>
      </c>
      <c r="AG602" s="19" t="b">
        <f>AND(E602='Povolené hodnoty'!$B$6,$AG$5)</f>
        <v>0</v>
      </c>
    </row>
    <row r="603" spans="1:33" x14ac:dyDescent="0.2">
      <c r="A603" s="81">
        <f t="shared" si="62"/>
        <v>598</v>
      </c>
      <c r="B603" s="85"/>
      <c r="C603" s="86"/>
      <c r="D603" s="75"/>
      <c r="E603" s="76"/>
      <c r="F603" s="77"/>
      <c r="G603" s="78"/>
      <c r="H603" s="79"/>
      <c r="I603" s="45">
        <f t="shared" si="57"/>
        <v>3625</v>
      </c>
      <c r="J603" s="158"/>
      <c r="K603" s="159"/>
      <c r="L603" s="160">
        <f t="shared" si="58"/>
        <v>10884</v>
      </c>
      <c r="M603" s="46">
        <f t="shared" si="59"/>
        <v>598</v>
      </c>
      <c r="N603" s="43" t="str">
        <f>IF(AND(E603='Povolené hodnoty'!$B$4,F603=2),G603+J603,"")</f>
        <v/>
      </c>
      <c r="O603" s="45" t="str">
        <f>IF(AND(E603='Povolené hodnoty'!$B$4,F603=1),G603+J603,"")</f>
        <v/>
      </c>
      <c r="P603" s="43" t="str">
        <f>IF(AND(E603='Povolené hodnoty'!$B$4,F603=10),H603+K603,"")</f>
        <v/>
      </c>
      <c r="Q603" s="45" t="str">
        <f>IF(AND(E603='Povolené hodnoty'!$B$4,F603=9),H603+K603,"")</f>
        <v/>
      </c>
      <c r="R603" s="43" t="str">
        <f>IF(AND(E603&lt;&gt;'Povolené hodnoty'!$B$4,F603=2),G603+J603,"")</f>
        <v/>
      </c>
      <c r="S603" s="44" t="str">
        <f>IF(AND(E603&lt;&gt;'Povolené hodnoty'!$B$4,F603=3),G603+J603,"")</f>
        <v/>
      </c>
      <c r="T603" s="44" t="str">
        <f>IF(AND(E603&lt;&gt;'Povolené hodnoty'!$B$4,F603=4),G603+J603,"")</f>
        <v/>
      </c>
      <c r="U603" s="44" t="str">
        <f>IF(AND(E603&lt;&gt;'Povolené hodnoty'!$B$4,F603="5a"),G603-H603+J603-K603,"")</f>
        <v/>
      </c>
      <c r="V603" s="44" t="str">
        <f>IF(AND(E603&lt;&gt;'Povolené hodnoty'!$B$4,F603="5b"),G603-H603+J603-K603,"")</f>
        <v/>
      </c>
      <c r="W603" s="44" t="str">
        <f>IF(AND(E603&lt;&gt;'Povolené hodnoty'!$B$4,F603=6),G603+J603,"")</f>
        <v/>
      </c>
      <c r="X603" s="45" t="str">
        <f>IF(AND(E603&lt;&gt;'Povolené hodnoty'!$B$4,F603=7),G603+J603,"")</f>
        <v/>
      </c>
      <c r="Y603" s="43" t="str">
        <f>IF(AND(E603&lt;&gt;'Povolené hodnoty'!$B$4,F603=10),H603+K603,"")</f>
        <v/>
      </c>
      <c r="Z603" s="44" t="str">
        <f>IF(AND(E603&lt;&gt;'Povolené hodnoty'!$B$4,F603=11),H603+K603,"")</f>
        <v/>
      </c>
      <c r="AA603" s="44" t="str">
        <f>IF(AND(E603&lt;&gt;'Povolené hodnoty'!$B$4,F603=12),H603+K603,"")</f>
        <v/>
      </c>
      <c r="AB603" s="45" t="str">
        <f>IF(AND(E603&lt;&gt;'Povolené hodnoty'!$B$4,F603=13),H603+K603,"")</f>
        <v/>
      </c>
      <c r="AD603" s="19" t="b">
        <f t="shared" si="60"/>
        <v>0</v>
      </c>
      <c r="AE603" s="19" t="b">
        <f t="shared" si="61"/>
        <v>0</v>
      </c>
      <c r="AF603" s="19" t="b">
        <f>AND(E603&lt;&gt;'Povolené hodnoty'!$B$6,OR(SUM(G603,J603)&lt;&gt;SUM(N603:O603,R603:X603),SUM(H603,K603)&lt;&gt;SUM(P603:Q603,Y603:AB603),COUNT(G603:H603,J603:K603)&lt;&gt;COUNT(N603:AB603)))</f>
        <v>0</v>
      </c>
      <c r="AG603" s="19" t="b">
        <f>AND(E603='Povolené hodnoty'!$B$6,$AG$5)</f>
        <v>0</v>
      </c>
    </row>
    <row r="604" spans="1:33" x14ac:dyDescent="0.2">
      <c r="A604" s="81">
        <f t="shared" si="62"/>
        <v>599</v>
      </c>
      <c r="B604" s="85"/>
      <c r="C604" s="86"/>
      <c r="D604" s="75"/>
      <c r="E604" s="76"/>
      <c r="F604" s="77"/>
      <c r="G604" s="78"/>
      <c r="H604" s="79"/>
      <c r="I604" s="45">
        <f t="shared" si="57"/>
        <v>3625</v>
      </c>
      <c r="J604" s="158"/>
      <c r="K604" s="159"/>
      <c r="L604" s="160">
        <f t="shared" si="58"/>
        <v>10884</v>
      </c>
      <c r="M604" s="46">
        <f t="shared" si="59"/>
        <v>599</v>
      </c>
      <c r="N604" s="43" t="str">
        <f>IF(AND(E604='Povolené hodnoty'!$B$4,F604=2),G604+J604,"")</f>
        <v/>
      </c>
      <c r="O604" s="45" t="str">
        <f>IF(AND(E604='Povolené hodnoty'!$B$4,F604=1),G604+J604,"")</f>
        <v/>
      </c>
      <c r="P604" s="43" t="str">
        <f>IF(AND(E604='Povolené hodnoty'!$B$4,F604=10),H604+K604,"")</f>
        <v/>
      </c>
      <c r="Q604" s="45" t="str">
        <f>IF(AND(E604='Povolené hodnoty'!$B$4,F604=9),H604+K604,"")</f>
        <v/>
      </c>
      <c r="R604" s="43" t="str">
        <f>IF(AND(E604&lt;&gt;'Povolené hodnoty'!$B$4,F604=2),G604+J604,"")</f>
        <v/>
      </c>
      <c r="S604" s="44" t="str">
        <f>IF(AND(E604&lt;&gt;'Povolené hodnoty'!$B$4,F604=3),G604+J604,"")</f>
        <v/>
      </c>
      <c r="T604" s="44" t="str">
        <f>IF(AND(E604&lt;&gt;'Povolené hodnoty'!$B$4,F604=4),G604+J604,"")</f>
        <v/>
      </c>
      <c r="U604" s="44" t="str">
        <f>IF(AND(E604&lt;&gt;'Povolené hodnoty'!$B$4,F604="5a"),G604-H604+J604-K604,"")</f>
        <v/>
      </c>
      <c r="V604" s="44" t="str">
        <f>IF(AND(E604&lt;&gt;'Povolené hodnoty'!$B$4,F604="5b"),G604-H604+J604-K604,"")</f>
        <v/>
      </c>
      <c r="W604" s="44" t="str">
        <f>IF(AND(E604&lt;&gt;'Povolené hodnoty'!$B$4,F604=6),G604+J604,"")</f>
        <v/>
      </c>
      <c r="X604" s="45" t="str">
        <f>IF(AND(E604&lt;&gt;'Povolené hodnoty'!$B$4,F604=7),G604+J604,"")</f>
        <v/>
      </c>
      <c r="Y604" s="43" t="str">
        <f>IF(AND(E604&lt;&gt;'Povolené hodnoty'!$B$4,F604=10),H604+K604,"")</f>
        <v/>
      </c>
      <c r="Z604" s="44" t="str">
        <f>IF(AND(E604&lt;&gt;'Povolené hodnoty'!$B$4,F604=11),H604+K604,"")</f>
        <v/>
      </c>
      <c r="AA604" s="44" t="str">
        <f>IF(AND(E604&lt;&gt;'Povolené hodnoty'!$B$4,F604=12),H604+K604,"")</f>
        <v/>
      </c>
      <c r="AB604" s="45" t="str">
        <f>IF(AND(E604&lt;&gt;'Povolené hodnoty'!$B$4,F604=13),H604+K604,"")</f>
        <v/>
      </c>
      <c r="AD604" s="19" t="b">
        <f t="shared" si="60"/>
        <v>0</v>
      </c>
      <c r="AE604" s="19" t="b">
        <f t="shared" si="61"/>
        <v>0</v>
      </c>
      <c r="AF604" s="19" t="b">
        <f>AND(E604&lt;&gt;'Povolené hodnoty'!$B$6,OR(SUM(G604,J604)&lt;&gt;SUM(N604:O604,R604:X604),SUM(H604,K604)&lt;&gt;SUM(P604:Q604,Y604:AB604),COUNT(G604:H604,J604:K604)&lt;&gt;COUNT(N604:AB604)))</f>
        <v>0</v>
      </c>
      <c r="AG604" s="19" t="b">
        <f>AND(E604='Povolené hodnoty'!$B$6,$AG$5)</f>
        <v>0</v>
      </c>
    </row>
    <row r="605" spans="1:33" ht="13.5" customHeight="1" thickBot="1" x14ac:dyDescent="0.25">
      <c r="A605" s="81">
        <f t="shared" si="62"/>
        <v>600</v>
      </c>
      <c r="B605" s="87"/>
      <c r="C605" s="88"/>
      <c r="D605" s="75"/>
      <c r="E605" s="76"/>
      <c r="F605" s="77"/>
      <c r="G605" s="78"/>
      <c r="H605" s="79"/>
      <c r="I605" s="45">
        <f t="shared" ref="I605" si="63">I604+G605-H605</f>
        <v>3625</v>
      </c>
      <c r="J605" s="158"/>
      <c r="K605" s="159"/>
      <c r="L605" s="160">
        <f t="shared" ref="L605" si="64">L604+J605-K605</f>
        <v>10884</v>
      </c>
      <c r="M605" s="46">
        <f t="shared" ref="M605" si="65">A605</f>
        <v>600</v>
      </c>
      <c r="N605" s="43" t="str">
        <f>IF(AND(E605='Povolené hodnoty'!$B$4,F605=2),G605+J605,"")</f>
        <v/>
      </c>
      <c r="O605" s="45" t="str">
        <f>IF(AND(E605='Povolené hodnoty'!$B$4,F605=1),G605+J605,"")</f>
        <v/>
      </c>
      <c r="P605" s="43" t="str">
        <f>IF(AND(E605='Povolené hodnoty'!$B$4,F605=10),H605+K605,"")</f>
        <v/>
      </c>
      <c r="Q605" s="45" t="str">
        <f>IF(AND(E605='Povolené hodnoty'!$B$4,F605=9),H605+K605,"")</f>
        <v/>
      </c>
      <c r="R605" s="43" t="str">
        <f>IF(AND(E605&lt;&gt;'Povolené hodnoty'!$B$4,F605=2),G605+J605,"")</f>
        <v/>
      </c>
      <c r="S605" s="44" t="str">
        <f>IF(AND(E605&lt;&gt;'Povolené hodnoty'!$B$4,F605=3),G605+J605,"")</f>
        <v/>
      </c>
      <c r="T605" s="44" t="str">
        <f>IF(AND(E605&lt;&gt;'Povolené hodnoty'!$B$4,F605=4),G605+J605,"")</f>
        <v/>
      </c>
      <c r="U605" s="44" t="str">
        <f>IF(AND(E605&lt;&gt;'Povolené hodnoty'!$B$4,F605="5a"),G605-H605+J605-K605,"")</f>
        <v/>
      </c>
      <c r="V605" s="44" t="str">
        <f>IF(AND(E605&lt;&gt;'Povolené hodnoty'!$B$4,F605="5b"),G605-H605+J605-K605,"")</f>
        <v/>
      </c>
      <c r="W605" s="44" t="str">
        <f>IF(AND(E605&lt;&gt;'Povolené hodnoty'!$B$4,F605=6),G605+J605,"")</f>
        <v/>
      </c>
      <c r="X605" s="45" t="str">
        <f>IF(AND(E605&lt;&gt;'Povolené hodnoty'!$B$4,F605=7),G605+J605,"")</f>
        <v/>
      </c>
      <c r="Y605" s="43" t="str">
        <f>IF(AND(E605&lt;&gt;'Povolené hodnoty'!$B$4,F605=10),H605+K605,"")</f>
        <v/>
      </c>
      <c r="Z605" s="44" t="str">
        <f>IF(AND(E605&lt;&gt;'Povolené hodnoty'!$B$4,F605=11),H605+K605,"")</f>
        <v/>
      </c>
      <c r="AA605" s="44" t="str">
        <f>IF(AND(E605&lt;&gt;'Povolené hodnoty'!$B$4,F605=12),H605+K605,"")</f>
        <v/>
      </c>
      <c r="AB605" s="45" t="str">
        <f>IF(AND(E605&lt;&gt;'Povolené hodnoty'!$B$4,F605=13),H605+K605,"")</f>
        <v/>
      </c>
      <c r="AD605" s="19" t="b">
        <f t="shared" ref="AD605" si="66">OR(AE605:AG605)</f>
        <v>0</v>
      </c>
      <c r="AE605" s="19" t="b">
        <f t="shared" ref="AE605" si="67">COUNT(G605:H605,J605:K605)&gt;1</f>
        <v>0</v>
      </c>
      <c r="AF605" s="19" t="b">
        <f>AND(E605&lt;&gt;'Povolené hodnoty'!$B$6,OR(SUM(G605,J605)&lt;&gt;SUM(N605:O605,R605:X605),SUM(H605,K605)&lt;&gt;SUM(P605:Q605,Y605:AB605),COUNT(G605:H605,J605:K605)&lt;&gt;COUNT(N605:AB605)))</f>
        <v>0</v>
      </c>
      <c r="AG605" s="19" t="b">
        <f>AND(E605='Povolené hodnoty'!$B$6,$AG$5)</f>
        <v>0</v>
      </c>
    </row>
    <row r="606" spans="1:33" s="14" customFormat="1" ht="13.5" customHeight="1" thickBot="1" x14ac:dyDescent="0.25">
      <c r="A606" s="35" t="s">
        <v>1</v>
      </c>
      <c r="B606" s="16"/>
      <c r="C606" s="16"/>
      <c r="D606" s="16" t="s">
        <v>41</v>
      </c>
      <c r="E606" s="16"/>
      <c r="F606" s="17"/>
      <c r="G606" s="32">
        <f>SUM(G6:G605)</f>
        <v>39525</v>
      </c>
      <c r="H606" s="33">
        <f>SUM(H6:H605)</f>
        <v>37900</v>
      </c>
      <c r="I606" s="34">
        <f>I5+G606-H606</f>
        <v>3625</v>
      </c>
      <c r="J606" s="161">
        <f>SUM(J6:J605)</f>
        <v>10554</v>
      </c>
      <c r="K606" s="162">
        <f>SUM(K6:K605)</f>
        <v>5670</v>
      </c>
      <c r="L606" s="163">
        <f>L5+J606-K606</f>
        <v>10884</v>
      </c>
      <c r="M606" s="11" t="s">
        <v>1</v>
      </c>
      <c r="N606" s="32">
        <f t="shared" ref="N606:AB606" si="68">ROUND(SUM(N6:N605),0)</f>
        <v>24025</v>
      </c>
      <c r="O606" s="34">
        <f t="shared" si="68"/>
        <v>4000</v>
      </c>
      <c r="P606" s="32">
        <f t="shared" si="68"/>
        <v>6300</v>
      </c>
      <c r="Q606" s="34">
        <f t="shared" si="68"/>
        <v>100</v>
      </c>
      <c r="R606" s="32">
        <f t="shared" si="68"/>
        <v>500</v>
      </c>
      <c r="S606" s="33">
        <f t="shared" si="68"/>
        <v>2000</v>
      </c>
      <c r="T606" s="33">
        <f t="shared" si="68"/>
        <v>51</v>
      </c>
      <c r="U606" s="33">
        <f t="shared" si="68"/>
        <v>2501</v>
      </c>
      <c r="V606" s="33">
        <f>ROUND(SUM(U6:V605),0)-U606</f>
        <v>5000</v>
      </c>
      <c r="W606" s="33">
        <f t="shared" si="68"/>
        <v>3001</v>
      </c>
      <c r="X606" s="34">
        <f t="shared" si="68"/>
        <v>5002</v>
      </c>
      <c r="Y606" s="32">
        <f t="shared" si="68"/>
        <v>28170</v>
      </c>
      <c r="Z606" s="33">
        <f t="shared" si="68"/>
        <v>0</v>
      </c>
      <c r="AA606" s="33">
        <f t="shared" si="68"/>
        <v>5000</v>
      </c>
      <c r="AB606" s="34">
        <f t="shared" si="68"/>
        <v>0</v>
      </c>
      <c r="AD606" s="25"/>
      <c r="AE606" s="25"/>
      <c r="AF606" s="25"/>
      <c r="AG606" s="25"/>
    </row>
    <row r="607" spans="1:33" ht="13.5" customHeight="1" thickBot="1" x14ac:dyDescent="0.25">
      <c r="A607" s="3"/>
      <c r="B607" s="3"/>
      <c r="C607" s="3"/>
      <c r="D607" s="18" t="s">
        <v>40</v>
      </c>
      <c r="E607" s="519" t="str">
        <f>IF(E608=ROUND(J608,6),"","Rozdíl příjmů a výdajů !!!")</f>
        <v/>
      </c>
      <c r="F607" s="520"/>
      <c r="G607" s="521"/>
      <c r="H607" s="21" t="s">
        <v>14</v>
      </c>
      <c r="I607" s="22">
        <f>I606</f>
        <v>3625</v>
      </c>
      <c r="J607" s="20"/>
      <c r="K607" s="21" t="s">
        <v>15</v>
      </c>
      <c r="L607" s="164">
        <f>L606</f>
        <v>10884</v>
      </c>
      <c r="M607" s="23"/>
      <c r="N607" s="500">
        <f>N606+O606</f>
        <v>28025</v>
      </c>
      <c r="O607" s="502"/>
      <c r="P607" s="500">
        <f>P606+Q606</f>
        <v>6400</v>
      </c>
      <c r="Q607" s="502"/>
      <c r="R607" s="500">
        <f>SUM(R606:X606)</f>
        <v>18055</v>
      </c>
      <c r="S607" s="501"/>
      <c r="T607" s="501"/>
      <c r="U607" s="501"/>
      <c r="V607" s="501"/>
      <c r="W607" s="501"/>
      <c r="X607" s="502"/>
      <c r="Y607" s="500">
        <f>SUM(Y606:AB606)</f>
        <v>33170</v>
      </c>
      <c r="Z607" s="501"/>
      <c r="AA607" s="501"/>
      <c r="AB607" s="502"/>
    </row>
    <row r="608" spans="1:33" ht="13.5" customHeight="1" thickBot="1" x14ac:dyDescent="0.25">
      <c r="A608" s="3"/>
      <c r="B608" s="3"/>
      <c r="C608" s="3"/>
      <c r="D608" s="15" t="s">
        <v>22</v>
      </c>
      <c r="E608" s="164">
        <f>ROUND(G606+J606-H606-K606,2)</f>
        <v>6509</v>
      </c>
      <c r="F608" s="19"/>
      <c r="G608" s="20"/>
      <c r="H608" s="20"/>
      <c r="I608" s="20"/>
      <c r="J608" s="441">
        <f>SUM(N6:O605)-SUM(P6:Q605)+SUM(R6:X605)-SUM(Y6:AB605)</f>
        <v>6509</v>
      </c>
      <c r="K608" s="20"/>
      <c r="L608" s="20"/>
      <c r="M608" s="24"/>
      <c r="N608" s="503" t="s">
        <v>69</v>
      </c>
      <c r="O608" s="504"/>
      <c r="P608" s="501">
        <f>N607-P607</f>
        <v>21625</v>
      </c>
      <c r="Q608" s="502"/>
      <c r="R608" s="503" t="s">
        <v>36</v>
      </c>
      <c r="S608" s="504"/>
      <c r="T608" s="504"/>
      <c r="U608" s="504"/>
      <c r="V608" s="504"/>
      <c r="W608" s="504"/>
      <c r="X608" s="504"/>
      <c r="Y608" s="501">
        <f>R607-Y607</f>
        <v>-15115</v>
      </c>
      <c r="Z608" s="501"/>
      <c r="AA608" s="501"/>
      <c r="AB608" s="502"/>
    </row>
  </sheetData>
  <sheetProtection sheet="1" objects="1" scenarios="1"/>
  <autoFilter ref="A4:AG608" xr:uid="{00000000-0009-0000-0000-000003000000}"/>
  <mergeCells count="31">
    <mergeCell ref="E607:G607"/>
    <mergeCell ref="AD1:AG1"/>
    <mergeCell ref="A1:D1"/>
    <mergeCell ref="E1:F1"/>
    <mergeCell ref="R2:R3"/>
    <mergeCell ref="S2:S3"/>
    <mergeCell ref="G2:I2"/>
    <mergeCell ref="E2:E3"/>
    <mergeCell ref="F2:F3"/>
    <mergeCell ref="AB2:AB3"/>
    <mergeCell ref="Y1:AB1"/>
    <mergeCell ref="Y2:Y3"/>
    <mergeCell ref="Z2:Z3"/>
    <mergeCell ref="AA2:AA3"/>
    <mergeCell ref="N1:O2"/>
    <mergeCell ref="J2:L2"/>
    <mergeCell ref="G1:L1"/>
    <mergeCell ref="T2:T3"/>
    <mergeCell ref="R1:X1"/>
    <mergeCell ref="P1:Q2"/>
    <mergeCell ref="W2:W3"/>
    <mergeCell ref="X2:X3"/>
    <mergeCell ref="U2:V3"/>
    <mergeCell ref="Y607:AB607"/>
    <mergeCell ref="P608:Q608"/>
    <mergeCell ref="Y608:AB608"/>
    <mergeCell ref="N608:O608"/>
    <mergeCell ref="R608:X608"/>
    <mergeCell ref="N607:O607"/>
    <mergeCell ref="P607:Q607"/>
    <mergeCell ref="R607:X607"/>
  </mergeCells>
  <phoneticPr fontId="0" type="noConversion"/>
  <conditionalFormatting sqref="L6:L605 I6:I605">
    <cfRule type="cellIs" dxfId="24" priority="64" stopIfTrue="1" operator="lessThan">
      <formula>0</formula>
    </cfRule>
  </conditionalFormatting>
  <conditionalFormatting sqref="AD6:AG605">
    <cfRule type="cellIs" dxfId="23" priority="62" stopIfTrue="1" operator="equal">
      <formula>FALSE</formula>
    </cfRule>
    <cfRule type="cellIs" dxfId="22" priority="63" stopIfTrue="1" operator="equal">
      <formula>TRUE</formula>
    </cfRule>
  </conditionalFormatting>
  <conditionalFormatting sqref="A6:A605">
    <cfRule type="expression" dxfId="21" priority="53" stopIfTrue="1">
      <formula>AD6</formula>
    </cfRule>
  </conditionalFormatting>
  <conditionalFormatting sqref="E607:G607">
    <cfRule type="notContainsBlanks" dxfId="20" priority="1" stopIfTrue="1">
      <formula>LEN(TRIM(E607))&gt;0</formula>
    </cfRule>
  </conditionalFormatting>
  <dataValidations count="6">
    <dataValidation type="whole" operator="greaterThanOrEqual" allowBlank="1" showErrorMessage="1" errorTitle="Chybná hodnota" error="Je nutné zadat celé nezáporné číslo._x000a__x000a_Záporná čísla nebo čísla s desetinnou částí jsou nepřípustná._x000a_" sqref="I5" xr:uid="{00000000-0002-0000-0300-000004000000}">
      <formula1>0</formula1>
    </dataValidation>
    <dataValidation type="decimal" operator="greaterThanOrEqual" allowBlank="1" showErrorMessage="1" errorTitle="Chybná hodnota" error="Je nutné zadat nezáporné číslo._x000a__x000a_Záporná čísla jsou nepřípustná._x000a_" sqref="L5" xr:uid="{00000000-0002-0000-0300-000005000000}">
      <formula1>0</formula1>
    </dataValidation>
    <dataValidation type="list" allowBlank="1" showErrorMessage="1" errorTitle="Nepovolená hodnota" error="Zadána nepovolená hodnota._x000a__x000a_Lze zadat pouze hodnoty ze seznamů uvedených na záložce &quot;Povolené hodnoty&quot;._x000a_" promptTitle="Nadpis výběru" prompt="Zpráva při zadávání" sqref="E6:E605" xr:uid="{00000000-0002-0000-0300-000000000000}">
      <formula1>Klasifikace</formula1>
    </dataValidation>
    <dataValidation type="list" allowBlank="1" showErrorMessage="1" errorTitle="Nepovolená hodnota" error="Zadána nepovolená hodnota._x000a__x000a_Lze zadat pouze hodnoty ze seznamů uvedených na záložce &quot;Povolené hodnoty&quot;._x000a_" sqref="F6:F605" xr:uid="{00000000-0002-0000-0300-000001000000}">
      <formula1>Označení</formula1>
    </dataValidation>
    <dataValidation type="whole" operator="greaterThan" allowBlank="1" showErrorMessage="1" errorTitle="Chybná hodnota" error="Je nutné zadat celé kladné číslo._x000a__x000a_Záporná čísla, nula nebo čísla s desetinnou částí jsou nepřípustná._x000a_" sqref="G6:H605" xr:uid="{00000000-0002-0000-0300-000002000000}">
      <formula1>0</formula1>
    </dataValidation>
    <dataValidation type="decimal" operator="greaterThan" allowBlank="1" showErrorMessage="1" errorTitle="Neplatná hodnota" error="Je nutné zadat kladné číslo._x000a__x000a_Záporná čísla nebo nula jsou nepřípustná._x000a_" sqref="J6:K605" xr:uid="{00000000-0002-0000-0300-000003000000}">
      <formula1>0</formula1>
    </dataValidation>
  </dataValidations>
  <printOptions horizontalCentered="1"/>
  <pageMargins left="0.82677165354330717" right="0.23622047244094491" top="0.39370078740157483" bottom="0.15748031496062992" header="0.15748031496062992" footer="0.35433070866141736"/>
  <pageSetup paperSize="9" orientation="landscape" horizontalDpi="360" verticalDpi="180" r:id="rId1"/>
  <headerFooter alignWithMargins="0"/>
  <colBreaks count="1" manualBreakCount="1">
    <brk id="12" max="1048575" man="1"/>
  </colBreaks>
  <ignoredErrors>
    <ignoredError sqref="I606" 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73421-ECFF-43C0-BAB7-45D80E7C0F78}">
  <sheetPr>
    <tabColor theme="0"/>
  </sheetPr>
  <dimension ref="B2:Y21"/>
  <sheetViews>
    <sheetView workbookViewId="0"/>
  </sheetViews>
  <sheetFormatPr defaultRowHeight="15" x14ac:dyDescent="0.2"/>
  <cols>
    <col min="1" max="1" width="2.85546875" style="463" customWidth="1"/>
    <col min="2" max="7" width="15.85546875" style="463" customWidth="1"/>
    <col min="8" max="8" width="2.85546875" style="463" customWidth="1"/>
    <col min="9" max="9" width="2" style="463" hidden="1" customWidth="1"/>
    <col min="10" max="10" width="5.85546875" style="463" hidden="1" customWidth="1"/>
    <col min="11" max="11" width="2" style="463" hidden="1" customWidth="1"/>
    <col min="12" max="12" width="10.42578125" style="463" hidden="1" customWidth="1"/>
    <col min="13" max="13" width="2" style="463" hidden="1" customWidth="1"/>
    <col min="14" max="14" width="10.140625" style="463" hidden="1" customWidth="1"/>
    <col min="15" max="15" width="2" style="463" hidden="1" customWidth="1"/>
    <col min="16" max="16" width="8.42578125" style="463" hidden="1" customWidth="1"/>
    <col min="17" max="17" width="2" style="463" hidden="1" customWidth="1"/>
    <col min="18" max="18" width="5.85546875" style="463" hidden="1" customWidth="1"/>
    <col min="19" max="19" width="2" style="463" hidden="1" customWidth="1"/>
    <col min="20" max="20" width="5.42578125" style="463" hidden="1" customWidth="1"/>
    <col min="21" max="21" width="2.85546875" style="463" hidden="1" customWidth="1"/>
    <col min="22" max="22" width="11.140625" style="463" hidden="1" customWidth="1"/>
    <col min="23" max="23" width="11.42578125" style="463" hidden="1" customWidth="1"/>
    <col min="24" max="24" width="10.140625" style="463" hidden="1" customWidth="1"/>
    <col min="25" max="25" width="38.5703125" style="463" hidden="1" customWidth="1"/>
    <col min="26" max="16384" width="9.140625" style="463"/>
  </cols>
  <sheetData>
    <row r="2" spans="2:25" x14ac:dyDescent="0.2">
      <c r="B2" s="479" t="s">
        <v>723</v>
      </c>
      <c r="C2" s="480">
        <v>1</v>
      </c>
    </row>
    <row r="3" spans="2:25" x14ac:dyDescent="0.2">
      <c r="B3" s="479" t="s">
        <v>724</v>
      </c>
      <c r="C3" s="481">
        <f>VLOOKUP(VLOOKUP("P"&amp;C2,pokladna,11,FALSE),datumovka,2,FALSE)</f>
        <v>44211</v>
      </c>
    </row>
    <row r="4" spans="2:25" x14ac:dyDescent="0.2">
      <c r="B4" s="479" t="s">
        <v>725</v>
      </c>
      <c r="C4" s="482">
        <f>VLOOKUP("P"&amp;C2,pokladna,5,FALSE)-VLOOKUP("P"&amp;C2,pokladna,6,FALSE)</f>
        <v>2000</v>
      </c>
    </row>
    <row r="5" spans="2:25" x14ac:dyDescent="0.2">
      <c r="B5" s="479" t="s">
        <v>726</v>
      </c>
      <c r="C5" s="483" t="str">
        <f>VLOOKUP("P"&amp;C2,pokladna,2,FALSE)</f>
        <v>Členské příspěvky</v>
      </c>
    </row>
    <row r="6" spans="2:25" x14ac:dyDescent="0.2">
      <c r="B6" s="479" t="s">
        <v>727</v>
      </c>
      <c r="C6" s="498"/>
    </row>
    <row r="8" spans="2:25" ht="15.75" x14ac:dyDescent="0.2">
      <c r="B8" s="537" t="str">
        <f>IF(C4&lt;0,"VÝDAJOVÝ POKLADNÍ DOKLAD","PŘÍJMOVÝ POKLADNÍ DOKLAD")</f>
        <v>PŘÍJMOVÝ POKLADNÍ DOKLAD</v>
      </c>
      <c r="C8" s="537"/>
      <c r="D8" s="537"/>
      <c r="E8" s="484" t="s">
        <v>660</v>
      </c>
      <c r="F8" s="485" t="str">
        <f>"P"&amp;C2&amp;"/"&amp;YEAR(Deník!B6)</f>
        <v>P1/2021</v>
      </c>
      <c r="G8" s="479"/>
    </row>
    <row r="9" spans="2:25" x14ac:dyDescent="0.2">
      <c r="B9" s="486" t="s">
        <v>662</v>
      </c>
      <c r="C9" s="487"/>
      <c r="D9" s="488"/>
      <c r="E9" s="486" t="str">
        <f>IF(B8="PŘÍJMOVÝ POKLADNÍ DOKLAD"," Přijato od"," Vydáno (komu)")</f>
        <v xml:space="preserve"> Přijato od</v>
      </c>
      <c r="F9" s="489"/>
      <c r="G9" s="488"/>
      <c r="I9" s="535" t="s">
        <v>672</v>
      </c>
      <c r="J9" s="536"/>
      <c r="K9" s="535" t="s">
        <v>673</v>
      </c>
      <c r="L9" s="536"/>
      <c r="M9" s="535" t="s">
        <v>719</v>
      </c>
      <c r="N9" s="536"/>
      <c r="O9" s="535" t="s">
        <v>674</v>
      </c>
      <c r="P9" s="536"/>
      <c r="Q9" s="535" t="s">
        <v>675</v>
      </c>
      <c r="R9" s="536"/>
      <c r="S9" s="535" t="s">
        <v>716</v>
      </c>
      <c r="T9" s="536"/>
      <c r="U9" s="465"/>
      <c r="V9" s="466" t="s">
        <v>677</v>
      </c>
      <c r="W9" s="467" t="e">
        <f>MID($B$17,$W$16-5,1)</f>
        <v>#VALUE!</v>
      </c>
      <c r="X9" s="468" t="e">
        <f>IF(W9="0","",VLOOKUP(W9+0,$O$10:$P$18,2,FALSE))</f>
        <v>#VALUE!</v>
      </c>
      <c r="Y9" s="468"/>
    </row>
    <row r="10" spans="2:25" ht="18.75" customHeight="1" x14ac:dyDescent="0.2">
      <c r="B10" s="542" t="str">
        <f>" "&amp;'Základní údaje'!B6</f>
        <v xml:space="preserve"> SH ČMS - Sbor dobrovolných hasičů Osík</v>
      </c>
      <c r="C10" s="543"/>
      <c r="D10" s="544"/>
      <c r="E10" s="542"/>
      <c r="F10" s="543"/>
      <c r="G10" s="544"/>
      <c r="I10" s="469">
        <v>1</v>
      </c>
      <c r="J10" s="470" t="s">
        <v>706</v>
      </c>
      <c r="K10" s="469">
        <v>1</v>
      </c>
      <c r="L10" s="471" t="s">
        <v>689</v>
      </c>
      <c r="M10" s="472">
        <v>0</v>
      </c>
      <c r="N10" s="470" t="s">
        <v>689</v>
      </c>
      <c r="O10" s="472">
        <v>1</v>
      </c>
      <c r="P10" s="470" t="s">
        <v>679</v>
      </c>
      <c r="Q10" s="469">
        <v>1</v>
      </c>
      <c r="R10" s="471" t="s">
        <v>714</v>
      </c>
      <c r="S10" s="472">
        <v>0</v>
      </c>
      <c r="T10" s="470" t="s">
        <v>678</v>
      </c>
      <c r="U10" s="468"/>
      <c r="V10" s="466" t="s">
        <v>676</v>
      </c>
      <c r="W10" s="467">
        <f>IF(LEN($B$17)&gt;4,MID($B$17,$W$16-4,1),0)</f>
        <v>0</v>
      </c>
      <c r="X10" s="468" t="e">
        <f>IF(W10="0","",IF(W10="1",VLOOKUP(W11+0,$M$10:$N$19,2,FALSE),VLOOKUP(W10+0,$K$10:$L$18,2,FALSE)))</f>
        <v>#N/A</v>
      </c>
      <c r="Y10" s="468"/>
    </row>
    <row r="11" spans="2:25" ht="18.75" customHeight="1" x14ac:dyDescent="0.2">
      <c r="B11" s="545" t="str">
        <f>" "&amp;'Základní údaje'!B10</f>
        <v xml:space="preserve"> Osík 240</v>
      </c>
      <c r="C11" s="546"/>
      <c r="D11" s="547"/>
      <c r="E11" s="545"/>
      <c r="F11" s="546"/>
      <c r="G11" s="547"/>
      <c r="I11" s="469">
        <v>2</v>
      </c>
      <c r="J11" s="470" t="s">
        <v>718</v>
      </c>
      <c r="K11" s="469">
        <v>2</v>
      </c>
      <c r="L11" s="471" t="s">
        <v>680</v>
      </c>
      <c r="M11" s="472">
        <v>1</v>
      </c>
      <c r="N11" s="470" t="s">
        <v>690</v>
      </c>
      <c r="O11" s="472">
        <v>2</v>
      </c>
      <c r="P11" s="470" t="s">
        <v>681</v>
      </c>
      <c r="Q11" s="469">
        <v>2</v>
      </c>
      <c r="R11" s="471" t="s">
        <v>715</v>
      </c>
      <c r="S11" s="472">
        <v>1</v>
      </c>
      <c r="T11" s="470" t="s">
        <v>678</v>
      </c>
      <c r="U11" s="468"/>
      <c r="V11" s="466" t="s">
        <v>675</v>
      </c>
      <c r="W11" s="467" t="str">
        <f>MID($B$17,$W$16-3,1)</f>
        <v>2</v>
      </c>
      <c r="X11" s="468" t="str">
        <f>IF($W$16=4,IF($W$16="1","",VLOOKUP(W11+0,$Q$10:$R$18,2,FALSE)),IF(W11="0","",IF(W10="1","",VLOOKUP(W11+0,$Q$10:$R$18,2,FALSE))))</f>
        <v>Dva</v>
      </c>
      <c r="Y11" s="473" t="str">
        <f>IF(W10="1",T10,VLOOKUP(W11+0,$S$10:$T$19,2,FALSE))</f>
        <v>tisíce</v>
      </c>
    </row>
    <row r="12" spans="2:25" ht="18.75" customHeight="1" x14ac:dyDescent="0.2">
      <c r="B12" s="545" t="str">
        <f>" "&amp;'Základní údaje'!B12&amp;" "&amp;'Základní údaje'!B11</f>
        <v xml:space="preserve"> 56967 Osík</v>
      </c>
      <c r="C12" s="546"/>
      <c r="D12" s="547"/>
      <c r="E12" s="545"/>
      <c r="F12" s="546"/>
      <c r="G12" s="547"/>
      <c r="I12" s="469">
        <v>3</v>
      </c>
      <c r="J12" s="470" t="s">
        <v>707</v>
      </c>
      <c r="K12" s="469">
        <v>3</v>
      </c>
      <c r="L12" s="471" t="s">
        <v>699</v>
      </c>
      <c r="M12" s="472">
        <v>2</v>
      </c>
      <c r="N12" s="470" t="s">
        <v>691</v>
      </c>
      <c r="O12" s="472">
        <v>3</v>
      </c>
      <c r="P12" s="470" t="s">
        <v>682</v>
      </c>
      <c r="Q12" s="469">
        <v>3</v>
      </c>
      <c r="R12" s="471" t="s">
        <v>707</v>
      </c>
      <c r="S12" s="472">
        <v>2</v>
      </c>
      <c r="T12" s="470" t="s">
        <v>675</v>
      </c>
      <c r="U12" s="468"/>
      <c r="V12" s="466" t="s">
        <v>674</v>
      </c>
      <c r="W12" s="467" t="str">
        <f>MID($B$17,$W$16-2,1)</f>
        <v>0</v>
      </c>
      <c r="X12" s="468" t="str">
        <f>IF(W12="0","",VLOOKUP(W12+0,$O$10:$P$18,2,FALSE))</f>
        <v/>
      </c>
      <c r="Y12" s="468"/>
    </row>
    <row r="13" spans="2:25" ht="18.75" customHeight="1" x14ac:dyDescent="0.2">
      <c r="B13" s="548" t="str">
        <f>" IČO: "&amp;'Základní údaje'!B5</f>
        <v xml:space="preserve"> IČO: 64211045</v>
      </c>
      <c r="C13" s="538"/>
      <c r="D13" s="539"/>
      <c r="E13" s="548"/>
      <c r="F13" s="538"/>
      <c r="G13" s="539"/>
      <c r="I13" s="469">
        <v>4</v>
      </c>
      <c r="J13" s="470" t="s">
        <v>708</v>
      </c>
      <c r="K13" s="469">
        <v>4</v>
      </c>
      <c r="L13" s="471" t="s">
        <v>700</v>
      </c>
      <c r="M13" s="472">
        <v>3</v>
      </c>
      <c r="N13" s="470" t="s">
        <v>692</v>
      </c>
      <c r="O13" s="472">
        <v>4</v>
      </c>
      <c r="P13" s="470" t="s">
        <v>683</v>
      </c>
      <c r="Q13" s="469">
        <v>4</v>
      </c>
      <c r="R13" s="471" t="s">
        <v>708</v>
      </c>
      <c r="S13" s="472">
        <v>3</v>
      </c>
      <c r="T13" s="470" t="s">
        <v>675</v>
      </c>
      <c r="U13" s="468"/>
      <c r="V13" s="466" t="s">
        <v>673</v>
      </c>
      <c r="W13" s="467" t="str">
        <f>MID($B$17,$W$16-1,1)</f>
        <v>0</v>
      </c>
      <c r="X13" s="468" t="str">
        <f>IF(W13="0","",IF(W13="1",VLOOKUP(W14+0,$M$10:$N$19,2,FALSE),VLOOKUP(W13+0,$K$10:$L$18,2,FALSE)))</f>
        <v/>
      </c>
      <c r="Y13" s="468"/>
    </row>
    <row r="14" spans="2:25" x14ac:dyDescent="0.2">
      <c r="B14" s="486" t="s">
        <v>663</v>
      </c>
      <c r="C14" s="487"/>
      <c r="D14" s="487"/>
      <c r="E14" s="487"/>
      <c r="F14" s="487"/>
      <c r="G14" s="488"/>
      <c r="I14" s="469">
        <v>5</v>
      </c>
      <c r="J14" s="470" t="s">
        <v>709</v>
      </c>
      <c r="K14" s="469">
        <v>5</v>
      </c>
      <c r="L14" s="471" t="s">
        <v>701</v>
      </c>
      <c r="M14" s="472">
        <v>4</v>
      </c>
      <c r="N14" s="470" t="s">
        <v>693</v>
      </c>
      <c r="O14" s="472">
        <v>5</v>
      </c>
      <c r="P14" s="470" t="s">
        <v>684</v>
      </c>
      <c r="Q14" s="469">
        <v>5</v>
      </c>
      <c r="R14" s="471" t="s">
        <v>709</v>
      </c>
      <c r="S14" s="472">
        <v>4</v>
      </c>
      <c r="T14" s="470" t="s">
        <v>675</v>
      </c>
      <c r="U14" s="468"/>
      <c r="V14" s="466" t="s">
        <v>672</v>
      </c>
      <c r="W14" s="467" t="str">
        <f>MID($B$17,$W$16,1)</f>
        <v>0</v>
      </c>
      <c r="X14" s="468" t="str">
        <f>IF($W$16=1,Y14,IF(W14="0","",IF(W13="1","",IF(W14="2",R11,VLOOKUP(W14+0,$I$10:$J$18,2,FALSE)))))</f>
        <v/>
      </c>
      <c r="Y14" s="468" t="e">
        <f>IF($W$16="1","",VLOOKUP(W14+0,$I$10:$J$18,2,FALSE))</f>
        <v>#N/A</v>
      </c>
    </row>
    <row r="15" spans="2:25" ht="18.75" customHeight="1" x14ac:dyDescent="0.2">
      <c r="B15" s="540" t="str">
        <f>" "&amp;IF(ISBLANK(C6),C5,C6)</f>
        <v xml:space="preserve"> Členské příspěvky</v>
      </c>
      <c r="C15" s="537"/>
      <c r="D15" s="537"/>
      <c r="E15" s="537"/>
      <c r="F15" s="537"/>
      <c r="G15" s="541"/>
      <c r="I15" s="469">
        <v>6</v>
      </c>
      <c r="J15" s="470" t="s">
        <v>710</v>
      </c>
      <c r="K15" s="469">
        <v>6</v>
      </c>
      <c r="L15" s="471" t="s">
        <v>702</v>
      </c>
      <c r="M15" s="472">
        <v>5</v>
      </c>
      <c r="N15" s="470" t="s">
        <v>694</v>
      </c>
      <c r="O15" s="472">
        <v>6</v>
      </c>
      <c r="P15" s="470" t="s">
        <v>685</v>
      </c>
      <c r="Q15" s="469">
        <v>6</v>
      </c>
      <c r="R15" s="471" t="s">
        <v>710</v>
      </c>
      <c r="S15" s="472">
        <v>5</v>
      </c>
      <c r="T15" s="470" t="s">
        <v>678</v>
      </c>
      <c r="U15" s="468"/>
      <c r="V15" s="466"/>
      <c r="W15" s="468"/>
      <c r="X15" s="468"/>
      <c r="Y15" s="468"/>
    </row>
    <row r="16" spans="2:25" x14ac:dyDescent="0.2">
      <c r="B16" s="486" t="s">
        <v>664</v>
      </c>
      <c r="C16" s="487"/>
      <c r="D16" s="487"/>
      <c r="E16" s="487"/>
      <c r="F16" s="487"/>
      <c r="G16" s="488"/>
      <c r="I16" s="469">
        <v>7</v>
      </c>
      <c r="J16" s="470" t="s">
        <v>711</v>
      </c>
      <c r="K16" s="469">
        <v>7</v>
      </c>
      <c r="L16" s="471" t="s">
        <v>703</v>
      </c>
      <c r="M16" s="472">
        <v>6</v>
      </c>
      <c r="N16" s="470" t="s">
        <v>695</v>
      </c>
      <c r="O16" s="472">
        <v>7</v>
      </c>
      <c r="P16" s="470" t="s">
        <v>686</v>
      </c>
      <c r="Q16" s="469">
        <v>7</v>
      </c>
      <c r="R16" s="471" t="s">
        <v>711</v>
      </c>
      <c r="S16" s="472">
        <v>6</v>
      </c>
      <c r="T16" s="470" t="s">
        <v>678</v>
      </c>
      <c r="U16" s="468"/>
      <c r="V16" s="466" t="s">
        <v>717</v>
      </c>
      <c r="W16" s="465">
        <f>LEN(B17)</f>
        <v>4</v>
      </c>
      <c r="X16" s="468">
        <v>1</v>
      </c>
      <c r="Y16" s="468" t="str">
        <f>CONCATENATE(X14)</f>
        <v/>
      </c>
    </row>
    <row r="17" spans="2:25" ht="18.75" customHeight="1" x14ac:dyDescent="0.2">
      <c r="B17" s="490">
        <f>ABS(C4)</f>
        <v>2000</v>
      </c>
      <c r="C17" s="491" t="s">
        <v>661</v>
      </c>
      <c r="D17" s="538" t="str">
        <f>"="&amp;VLOOKUP(W16,X16:Y21,2,FALSE)&amp;"="</f>
        <v>=Dvatisíce=</v>
      </c>
      <c r="E17" s="538"/>
      <c r="F17" s="538"/>
      <c r="G17" s="539"/>
      <c r="I17" s="469">
        <v>8</v>
      </c>
      <c r="J17" s="470" t="s">
        <v>712</v>
      </c>
      <c r="K17" s="469">
        <v>8</v>
      </c>
      <c r="L17" s="471" t="s">
        <v>704</v>
      </c>
      <c r="M17" s="472">
        <v>7</v>
      </c>
      <c r="N17" s="470" t="s">
        <v>696</v>
      </c>
      <c r="O17" s="472">
        <v>8</v>
      </c>
      <c r="P17" s="470" t="s">
        <v>687</v>
      </c>
      <c r="Q17" s="469">
        <v>8</v>
      </c>
      <c r="R17" s="471" t="s">
        <v>712</v>
      </c>
      <c r="S17" s="472">
        <v>7</v>
      </c>
      <c r="T17" s="470" t="s">
        <v>678</v>
      </c>
      <c r="U17" s="468"/>
      <c r="V17" s="466"/>
      <c r="W17" s="468"/>
      <c r="X17" s="468">
        <v>2</v>
      </c>
      <c r="Y17" s="468" t="str">
        <f>CONCATENATE(X13,X14)</f>
        <v/>
      </c>
    </row>
    <row r="18" spans="2:25" ht="18.75" customHeight="1" x14ac:dyDescent="0.2">
      <c r="B18" s="492" t="s">
        <v>665</v>
      </c>
      <c r="C18" s="493">
        <f>C3</f>
        <v>44211</v>
      </c>
      <c r="D18" s="486" t="s">
        <v>669</v>
      </c>
      <c r="E18" s="488"/>
      <c r="F18" s="486" t="s">
        <v>670</v>
      </c>
      <c r="G18" s="488"/>
      <c r="I18" s="474">
        <v>9</v>
      </c>
      <c r="J18" s="475" t="s">
        <v>713</v>
      </c>
      <c r="K18" s="474">
        <v>9</v>
      </c>
      <c r="L18" s="476" t="s">
        <v>705</v>
      </c>
      <c r="M18" s="472">
        <v>8</v>
      </c>
      <c r="N18" s="470" t="s">
        <v>697</v>
      </c>
      <c r="O18" s="477">
        <v>9</v>
      </c>
      <c r="P18" s="475" t="s">
        <v>688</v>
      </c>
      <c r="Q18" s="474">
        <v>9</v>
      </c>
      <c r="R18" s="476" t="s">
        <v>713</v>
      </c>
      <c r="S18" s="472">
        <v>8</v>
      </c>
      <c r="T18" s="470" t="s">
        <v>678</v>
      </c>
      <c r="U18" s="468"/>
      <c r="V18" s="464"/>
      <c r="W18" s="468"/>
      <c r="X18" s="468">
        <v>3</v>
      </c>
      <c r="Y18" s="468" t="str">
        <f>CONCATENATE(X12,X13,X14)</f>
        <v/>
      </c>
    </row>
    <row r="19" spans="2:25" ht="18.75" customHeight="1" x14ac:dyDescent="0.2">
      <c r="B19" s="492" t="s">
        <v>666</v>
      </c>
      <c r="C19" s="493">
        <f>C3</f>
        <v>44211</v>
      </c>
      <c r="D19" s="494"/>
      <c r="E19" s="495"/>
      <c r="F19" s="494"/>
      <c r="G19" s="495"/>
      <c r="I19" s="468"/>
      <c r="J19" s="468"/>
      <c r="K19" s="468"/>
      <c r="L19" s="468"/>
      <c r="M19" s="477">
        <v>9</v>
      </c>
      <c r="N19" s="475" t="s">
        <v>698</v>
      </c>
      <c r="O19" s="468"/>
      <c r="P19" s="468"/>
      <c r="Q19" s="468"/>
      <c r="R19" s="468"/>
      <c r="S19" s="477">
        <v>9</v>
      </c>
      <c r="T19" s="475" t="s">
        <v>678</v>
      </c>
      <c r="U19" s="468"/>
      <c r="W19" s="468"/>
      <c r="X19" s="468">
        <v>4</v>
      </c>
      <c r="Y19" s="468" t="str">
        <f>CONCATENATE(X11,Y11,X12,X13,X14)</f>
        <v>Dvatisíce</v>
      </c>
    </row>
    <row r="20" spans="2:25" ht="18.75" customHeight="1" x14ac:dyDescent="0.2">
      <c r="B20" s="486" t="s">
        <v>667</v>
      </c>
      <c r="C20" s="488"/>
      <c r="D20" s="486" t="s">
        <v>668</v>
      </c>
      <c r="E20" s="488"/>
      <c r="F20" s="486" t="s">
        <v>671</v>
      </c>
      <c r="G20" s="488"/>
      <c r="I20" s="468"/>
      <c r="J20" s="468"/>
      <c r="K20" s="468"/>
      <c r="L20" s="468"/>
      <c r="M20" s="468"/>
      <c r="N20" s="468"/>
      <c r="O20" s="468"/>
      <c r="P20" s="468"/>
      <c r="V20" s="468"/>
      <c r="W20" s="468"/>
      <c r="X20" s="468">
        <v>5</v>
      </c>
      <c r="Y20" s="468" t="e">
        <f>CONCATENATE(X10,X11,Y11,X12,X13,X14)</f>
        <v>#N/A</v>
      </c>
    </row>
    <row r="21" spans="2:25" ht="18.75" customHeight="1" x14ac:dyDescent="0.2">
      <c r="B21" s="496">
        <f>C3</f>
        <v>44211</v>
      </c>
      <c r="C21" s="497"/>
      <c r="D21" s="496">
        <f>C3</f>
        <v>44211</v>
      </c>
      <c r="E21" s="497"/>
      <c r="F21" s="496">
        <f>C3</f>
        <v>44211</v>
      </c>
      <c r="G21" s="497"/>
      <c r="I21" s="468"/>
      <c r="O21" s="468"/>
      <c r="P21" s="468"/>
      <c r="V21" s="468"/>
      <c r="W21" s="468"/>
      <c r="X21" s="468">
        <v>6</v>
      </c>
      <c r="Y21" s="468" t="e">
        <f>CONCATENATE(X9,X10,X11,Y11,X12,X13,X14)</f>
        <v>#VALUE!</v>
      </c>
    </row>
  </sheetData>
  <sheetProtection sheet="1" objects="1" scenarios="1"/>
  <mergeCells count="17">
    <mergeCell ref="D17:G17"/>
    <mergeCell ref="B15:G15"/>
    <mergeCell ref="B10:D10"/>
    <mergeCell ref="B11:D11"/>
    <mergeCell ref="B12:D12"/>
    <mergeCell ref="B13:D13"/>
    <mergeCell ref="E10:G10"/>
    <mergeCell ref="E11:G11"/>
    <mergeCell ref="E12:G12"/>
    <mergeCell ref="E13:G13"/>
    <mergeCell ref="S9:T9"/>
    <mergeCell ref="B8:D8"/>
    <mergeCell ref="I9:J9"/>
    <mergeCell ref="K9:L9"/>
    <mergeCell ref="M9:N9"/>
    <mergeCell ref="O9:P9"/>
    <mergeCell ref="Q9:R9"/>
  </mergeCells>
  <dataValidations disablePrompts="1" count="1">
    <dataValidation allowBlank="1" sqref="B8:D8" xr:uid="{804C7082-9577-4A90-A1B9-AE2CE4CB5E47}"/>
  </dataValidations>
  <printOptions horizontalCentered="1"/>
  <pageMargins left="0.39370078740157483" right="0.39370078740157483" top="0.39370078740157483" bottom="0.39370078740157483" header="0" footer="0"/>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DDBFD-87FA-4CA5-AD6D-4E43D05CD651}">
  <sheetPr>
    <tabColor rgb="FFFFFF00"/>
  </sheetPr>
  <dimension ref="A1:AA34"/>
  <sheetViews>
    <sheetView workbookViewId="0">
      <selection activeCell="B2" sqref="B2"/>
    </sheetView>
  </sheetViews>
  <sheetFormatPr defaultRowHeight="15" x14ac:dyDescent="0.25"/>
  <cols>
    <col min="1" max="16384" width="9.140625" style="453"/>
  </cols>
  <sheetData>
    <row r="1" spans="1:27" x14ac:dyDescent="0.25">
      <c r="A1" s="456" t="s">
        <v>657</v>
      </c>
      <c r="B1" s="456" t="s">
        <v>656</v>
      </c>
      <c r="C1" s="456" t="s">
        <v>214</v>
      </c>
      <c r="E1" s="456" t="s">
        <v>657</v>
      </c>
      <c r="F1" s="456" t="s">
        <v>656</v>
      </c>
      <c r="G1" s="456" t="s">
        <v>214</v>
      </c>
      <c r="I1" s="456" t="s">
        <v>657</v>
      </c>
      <c r="J1" s="456" t="s">
        <v>656</v>
      </c>
      <c r="K1" s="456" t="s">
        <v>214</v>
      </c>
      <c r="M1" s="456" t="s">
        <v>657</v>
      </c>
      <c r="N1" s="456" t="s">
        <v>656</v>
      </c>
      <c r="O1" s="456" t="s">
        <v>214</v>
      </c>
      <c r="Q1" s="456" t="s">
        <v>657</v>
      </c>
      <c r="R1" s="456" t="s">
        <v>656</v>
      </c>
      <c r="S1" s="456" t="s">
        <v>214</v>
      </c>
      <c r="U1" s="456" t="s">
        <v>657</v>
      </c>
      <c r="V1" s="456" t="s">
        <v>656</v>
      </c>
      <c r="W1" s="456" t="s">
        <v>214</v>
      </c>
      <c r="Y1" s="456" t="s">
        <v>657</v>
      </c>
      <c r="Z1" s="456" t="s">
        <v>656</v>
      </c>
      <c r="AA1" s="456" t="s">
        <v>214</v>
      </c>
    </row>
    <row r="2" spans="1:27" x14ac:dyDescent="0.25">
      <c r="A2" s="456">
        <v>5000</v>
      </c>
      <c r="B2" s="460">
        <v>1</v>
      </c>
      <c r="C2" s="456">
        <f t="shared" ref="C2:C13" si="0">A2*B2</f>
        <v>5000</v>
      </c>
      <c r="E2" s="456">
        <v>5000</v>
      </c>
      <c r="F2" s="460"/>
      <c r="G2" s="456">
        <f t="shared" ref="G2:G13" si="1">E2*F2</f>
        <v>0</v>
      </c>
      <c r="I2" s="456">
        <v>5000</v>
      </c>
      <c r="J2" s="460"/>
      <c r="K2" s="456">
        <f t="shared" ref="K2:K13" si="2">I2*J2</f>
        <v>0</v>
      </c>
      <c r="M2" s="456">
        <v>5000</v>
      </c>
      <c r="N2" s="460"/>
      <c r="O2" s="456">
        <f t="shared" ref="O2:O13" si="3">M2*N2</f>
        <v>0</v>
      </c>
      <c r="Q2" s="456">
        <v>5000</v>
      </c>
      <c r="R2" s="460"/>
      <c r="S2" s="456">
        <f t="shared" ref="S2:S13" si="4">Q2*R2</f>
        <v>0</v>
      </c>
      <c r="U2" s="456">
        <v>5000</v>
      </c>
      <c r="V2" s="460"/>
      <c r="W2" s="456">
        <f t="shared" ref="W2:W13" si="5">U2*V2</f>
        <v>0</v>
      </c>
      <c r="Y2" s="456">
        <v>5000</v>
      </c>
      <c r="Z2" s="460"/>
      <c r="AA2" s="456">
        <f t="shared" ref="AA2:AA13" si="6">Y2*Z2</f>
        <v>0</v>
      </c>
    </row>
    <row r="3" spans="1:27" x14ac:dyDescent="0.25">
      <c r="A3" s="456">
        <v>2000</v>
      </c>
      <c r="B3" s="460">
        <v>2</v>
      </c>
      <c r="C3" s="456">
        <f t="shared" si="0"/>
        <v>4000</v>
      </c>
      <c r="E3" s="456">
        <v>2000</v>
      </c>
      <c r="F3" s="460"/>
      <c r="G3" s="456">
        <f t="shared" si="1"/>
        <v>0</v>
      </c>
      <c r="I3" s="456">
        <v>2000</v>
      </c>
      <c r="J3" s="460"/>
      <c r="K3" s="456">
        <f t="shared" si="2"/>
        <v>0</v>
      </c>
      <c r="M3" s="456">
        <v>2000</v>
      </c>
      <c r="N3" s="460"/>
      <c r="O3" s="456">
        <f t="shared" si="3"/>
        <v>0</v>
      </c>
      <c r="Q3" s="456">
        <v>2000</v>
      </c>
      <c r="R3" s="460"/>
      <c r="S3" s="456">
        <f t="shared" si="4"/>
        <v>0</v>
      </c>
      <c r="U3" s="456">
        <v>2000</v>
      </c>
      <c r="V3" s="460"/>
      <c r="W3" s="456">
        <f t="shared" si="5"/>
        <v>0</v>
      </c>
      <c r="Y3" s="456">
        <v>2000</v>
      </c>
      <c r="Z3" s="460"/>
      <c r="AA3" s="456">
        <f t="shared" si="6"/>
        <v>0</v>
      </c>
    </row>
    <row r="4" spans="1:27" x14ac:dyDescent="0.25">
      <c r="A4" s="456">
        <v>1000</v>
      </c>
      <c r="B4" s="460">
        <v>3</v>
      </c>
      <c r="C4" s="456">
        <f t="shared" si="0"/>
        <v>3000</v>
      </c>
      <c r="E4" s="456">
        <v>1000</v>
      </c>
      <c r="F4" s="460"/>
      <c r="G4" s="456">
        <f t="shared" si="1"/>
        <v>0</v>
      </c>
      <c r="I4" s="456">
        <v>1000</v>
      </c>
      <c r="J4" s="460"/>
      <c r="K4" s="456">
        <f t="shared" si="2"/>
        <v>0</v>
      </c>
      <c r="M4" s="456">
        <v>1000</v>
      </c>
      <c r="N4" s="460"/>
      <c r="O4" s="456">
        <f t="shared" si="3"/>
        <v>0</v>
      </c>
      <c r="Q4" s="456">
        <v>1000</v>
      </c>
      <c r="R4" s="460"/>
      <c r="S4" s="456">
        <f t="shared" si="4"/>
        <v>0</v>
      </c>
      <c r="U4" s="456">
        <v>1000</v>
      </c>
      <c r="V4" s="460"/>
      <c r="W4" s="456">
        <f t="shared" si="5"/>
        <v>0</v>
      </c>
      <c r="Y4" s="456">
        <v>1000</v>
      </c>
      <c r="Z4" s="460"/>
      <c r="AA4" s="456">
        <f t="shared" si="6"/>
        <v>0</v>
      </c>
    </row>
    <row r="5" spans="1:27" x14ac:dyDescent="0.25">
      <c r="A5" s="456">
        <v>500</v>
      </c>
      <c r="B5" s="460">
        <v>4</v>
      </c>
      <c r="C5" s="456">
        <f t="shared" si="0"/>
        <v>2000</v>
      </c>
      <c r="E5" s="456">
        <v>500</v>
      </c>
      <c r="F5" s="460"/>
      <c r="G5" s="456">
        <f t="shared" si="1"/>
        <v>0</v>
      </c>
      <c r="I5" s="456">
        <v>500</v>
      </c>
      <c r="J5" s="460"/>
      <c r="K5" s="456">
        <f t="shared" si="2"/>
        <v>0</v>
      </c>
      <c r="M5" s="456">
        <v>500</v>
      </c>
      <c r="N5" s="460"/>
      <c r="O5" s="456">
        <f t="shared" si="3"/>
        <v>0</v>
      </c>
      <c r="Q5" s="456">
        <v>500</v>
      </c>
      <c r="R5" s="460"/>
      <c r="S5" s="456">
        <f t="shared" si="4"/>
        <v>0</v>
      </c>
      <c r="U5" s="456">
        <v>500</v>
      </c>
      <c r="V5" s="460"/>
      <c r="W5" s="456">
        <f t="shared" si="5"/>
        <v>0</v>
      </c>
      <c r="Y5" s="456">
        <v>500</v>
      </c>
      <c r="Z5" s="460"/>
      <c r="AA5" s="456">
        <f t="shared" si="6"/>
        <v>0</v>
      </c>
    </row>
    <row r="6" spans="1:27" x14ac:dyDescent="0.25">
      <c r="A6" s="456">
        <v>200</v>
      </c>
      <c r="B6" s="460">
        <v>5</v>
      </c>
      <c r="C6" s="456">
        <f t="shared" si="0"/>
        <v>1000</v>
      </c>
      <c r="E6" s="456">
        <v>200</v>
      </c>
      <c r="F6" s="460"/>
      <c r="G6" s="456">
        <f t="shared" si="1"/>
        <v>0</v>
      </c>
      <c r="I6" s="456">
        <v>200</v>
      </c>
      <c r="J6" s="460"/>
      <c r="K6" s="456">
        <f t="shared" si="2"/>
        <v>0</v>
      </c>
      <c r="M6" s="456">
        <v>200</v>
      </c>
      <c r="N6" s="460"/>
      <c r="O6" s="456">
        <f t="shared" si="3"/>
        <v>0</v>
      </c>
      <c r="Q6" s="456">
        <v>200</v>
      </c>
      <c r="R6" s="460"/>
      <c r="S6" s="456">
        <f t="shared" si="4"/>
        <v>0</v>
      </c>
      <c r="U6" s="456">
        <v>200</v>
      </c>
      <c r="V6" s="460"/>
      <c r="W6" s="456">
        <f t="shared" si="5"/>
        <v>0</v>
      </c>
      <c r="Y6" s="456">
        <v>200</v>
      </c>
      <c r="Z6" s="460"/>
      <c r="AA6" s="456">
        <f t="shared" si="6"/>
        <v>0</v>
      </c>
    </row>
    <row r="7" spans="1:27" x14ac:dyDescent="0.25">
      <c r="A7" s="456">
        <v>100</v>
      </c>
      <c r="B7" s="460">
        <v>6</v>
      </c>
      <c r="C7" s="456">
        <f t="shared" si="0"/>
        <v>600</v>
      </c>
      <c r="E7" s="456">
        <v>100</v>
      </c>
      <c r="F7" s="460"/>
      <c r="G7" s="456">
        <f t="shared" si="1"/>
        <v>0</v>
      </c>
      <c r="I7" s="456">
        <v>100</v>
      </c>
      <c r="J7" s="460"/>
      <c r="K7" s="456">
        <f t="shared" si="2"/>
        <v>0</v>
      </c>
      <c r="M7" s="456">
        <v>100</v>
      </c>
      <c r="N7" s="460"/>
      <c r="O7" s="456">
        <f t="shared" si="3"/>
        <v>0</v>
      </c>
      <c r="Q7" s="456">
        <v>100</v>
      </c>
      <c r="R7" s="460"/>
      <c r="S7" s="456">
        <f t="shared" si="4"/>
        <v>0</v>
      </c>
      <c r="U7" s="456">
        <v>100</v>
      </c>
      <c r="V7" s="460"/>
      <c r="W7" s="456">
        <f t="shared" si="5"/>
        <v>0</v>
      </c>
      <c r="Y7" s="456">
        <v>100</v>
      </c>
      <c r="Z7" s="460"/>
      <c r="AA7" s="456">
        <f t="shared" si="6"/>
        <v>0</v>
      </c>
    </row>
    <row r="8" spans="1:27" x14ac:dyDescent="0.25">
      <c r="A8" s="456">
        <v>50</v>
      </c>
      <c r="B8" s="460">
        <v>7</v>
      </c>
      <c r="C8" s="456">
        <f t="shared" si="0"/>
        <v>350</v>
      </c>
      <c r="E8" s="456">
        <v>50</v>
      </c>
      <c r="F8" s="460"/>
      <c r="G8" s="456">
        <f t="shared" si="1"/>
        <v>0</v>
      </c>
      <c r="I8" s="456">
        <v>50</v>
      </c>
      <c r="J8" s="460"/>
      <c r="K8" s="456">
        <f t="shared" si="2"/>
        <v>0</v>
      </c>
      <c r="M8" s="456">
        <v>50</v>
      </c>
      <c r="N8" s="460"/>
      <c r="O8" s="456">
        <f t="shared" si="3"/>
        <v>0</v>
      </c>
      <c r="Q8" s="456">
        <v>50</v>
      </c>
      <c r="R8" s="460"/>
      <c r="S8" s="456">
        <f t="shared" si="4"/>
        <v>0</v>
      </c>
      <c r="U8" s="456">
        <v>50</v>
      </c>
      <c r="V8" s="460"/>
      <c r="W8" s="456">
        <f t="shared" si="5"/>
        <v>0</v>
      </c>
      <c r="Y8" s="456">
        <v>50</v>
      </c>
      <c r="Z8" s="460"/>
      <c r="AA8" s="456">
        <f t="shared" si="6"/>
        <v>0</v>
      </c>
    </row>
    <row r="9" spans="1:27" x14ac:dyDescent="0.25">
      <c r="A9" s="456">
        <v>20</v>
      </c>
      <c r="B9" s="460">
        <v>8</v>
      </c>
      <c r="C9" s="456">
        <f t="shared" si="0"/>
        <v>160</v>
      </c>
      <c r="E9" s="456">
        <v>20</v>
      </c>
      <c r="F9" s="460"/>
      <c r="G9" s="456">
        <f t="shared" si="1"/>
        <v>0</v>
      </c>
      <c r="I9" s="456">
        <v>20</v>
      </c>
      <c r="J9" s="460"/>
      <c r="K9" s="456">
        <f t="shared" si="2"/>
        <v>0</v>
      </c>
      <c r="M9" s="456">
        <v>20</v>
      </c>
      <c r="N9" s="460"/>
      <c r="O9" s="456">
        <f t="shared" si="3"/>
        <v>0</v>
      </c>
      <c r="Q9" s="456">
        <v>20</v>
      </c>
      <c r="R9" s="460"/>
      <c r="S9" s="456">
        <f t="shared" si="4"/>
        <v>0</v>
      </c>
      <c r="U9" s="456">
        <v>20</v>
      </c>
      <c r="V9" s="460"/>
      <c r="W9" s="456">
        <f t="shared" si="5"/>
        <v>0</v>
      </c>
      <c r="Y9" s="456">
        <v>20</v>
      </c>
      <c r="Z9" s="460"/>
      <c r="AA9" s="456">
        <f t="shared" si="6"/>
        <v>0</v>
      </c>
    </row>
    <row r="10" spans="1:27" x14ac:dyDescent="0.25">
      <c r="A10" s="456">
        <v>10</v>
      </c>
      <c r="B10" s="460">
        <v>9</v>
      </c>
      <c r="C10" s="456">
        <f t="shared" si="0"/>
        <v>90</v>
      </c>
      <c r="E10" s="456">
        <v>10</v>
      </c>
      <c r="F10" s="460"/>
      <c r="G10" s="456">
        <f t="shared" si="1"/>
        <v>0</v>
      </c>
      <c r="I10" s="456">
        <v>10</v>
      </c>
      <c r="J10" s="460"/>
      <c r="K10" s="456">
        <f t="shared" si="2"/>
        <v>0</v>
      </c>
      <c r="M10" s="456">
        <v>10</v>
      </c>
      <c r="N10" s="460"/>
      <c r="O10" s="456">
        <f t="shared" si="3"/>
        <v>0</v>
      </c>
      <c r="Q10" s="456">
        <v>10</v>
      </c>
      <c r="R10" s="460"/>
      <c r="S10" s="456">
        <f t="shared" si="4"/>
        <v>0</v>
      </c>
      <c r="U10" s="456">
        <v>10</v>
      </c>
      <c r="V10" s="460"/>
      <c r="W10" s="456">
        <f t="shared" si="5"/>
        <v>0</v>
      </c>
      <c r="Y10" s="456">
        <v>10</v>
      </c>
      <c r="Z10" s="460"/>
      <c r="AA10" s="456">
        <f t="shared" si="6"/>
        <v>0</v>
      </c>
    </row>
    <row r="11" spans="1:27" x14ac:dyDescent="0.25">
      <c r="A11" s="456">
        <v>5</v>
      </c>
      <c r="B11" s="460">
        <v>10</v>
      </c>
      <c r="C11" s="456">
        <f t="shared" si="0"/>
        <v>50</v>
      </c>
      <c r="E11" s="456">
        <v>5</v>
      </c>
      <c r="F11" s="460"/>
      <c r="G11" s="456">
        <f t="shared" si="1"/>
        <v>0</v>
      </c>
      <c r="I11" s="456">
        <v>5</v>
      </c>
      <c r="J11" s="460"/>
      <c r="K11" s="456">
        <f t="shared" si="2"/>
        <v>0</v>
      </c>
      <c r="M11" s="456">
        <v>5</v>
      </c>
      <c r="N11" s="460"/>
      <c r="O11" s="456">
        <f t="shared" si="3"/>
        <v>0</v>
      </c>
      <c r="Q11" s="456">
        <v>5</v>
      </c>
      <c r="R11" s="460"/>
      <c r="S11" s="456">
        <f t="shared" si="4"/>
        <v>0</v>
      </c>
      <c r="U11" s="456">
        <v>5</v>
      </c>
      <c r="V11" s="460"/>
      <c r="W11" s="456">
        <f t="shared" si="5"/>
        <v>0</v>
      </c>
      <c r="Y11" s="456">
        <v>5</v>
      </c>
      <c r="Z11" s="460"/>
      <c r="AA11" s="456">
        <f t="shared" si="6"/>
        <v>0</v>
      </c>
    </row>
    <row r="12" spans="1:27" x14ac:dyDescent="0.25">
      <c r="A12" s="456">
        <v>2</v>
      </c>
      <c r="B12" s="460">
        <v>11</v>
      </c>
      <c r="C12" s="456">
        <f t="shared" si="0"/>
        <v>22</v>
      </c>
      <c r="E12" s="456">
        <v>2</v>
      </c>
      <c r="F12" s="460"/>
      <c r="G12" s="456">
        <f t="shared" si="1"/>
        <v>0</v>
      </c>
      <c r="I12" s="456">
        <v>2</v>
      </c>
      <c r="J12" s="460"/>
      <c r="K12" s="456">
        <f t="shared" si="2"/>
        <v>0</v>
      </c>
      <c r="M12" s="456">
        <v>2</v>
      </c>
      <c r="N12" s="460"/>
      <c r="O12" s="456">
        <f t="shared" si="3"/>
        <v>0</v>
      </c>
      <c r="Q12" s="456">
        <v>2</v>
      </c>
      <c r="R12" s="460"/>
      <c r="S12" s="456">
        <f t="shared" si="4"/>
        <v>0</v>
      </c>
      <c r="U12" s="456">
        <v>2</v>
      </c>
      <c r="V12" s="460"/>
      <c r="W12" s="456">
        <f t="shared" si="5"/>
        <v>0</v>
      </c>
      <c r="Y12" s="456">
        <v>2</v>
      </c>
      <c r="Z12" s="460"/>
      <c r="AA12" s="456">
        <f t="shared" si="6"/>
        <v>0</v>
      </c>
    </row>
    <row r="13" spans="1:27" ht="15.75" thickBot="1" x14ac:dyDescent="0.3">
      <c r="A13" s="457">
        <v>1</v>
      </c>
      <c r="B13" s="461">
        <v>12</v>
      </c>
      <c r="C13" s="457">
        <f t="shared" si="0"/>
        <v>12</v>
      </c>
      <c r="E13" s="457">
        <v>1</v>
      </c>
      <c r="F13" s="461"/>
      <c r="G13" s="457">
        <f t="shared" si="1"/>
        <v>0</v>
      </c>
      <c r="I13" s="457">
        <v>1</v>
      </c>
      <c r="J13" s="461"/>
      <c r="K13" s="457">
        <f t="shared" si="2"/>
        <v>0</v>
      </c>
      <c r="M13" s="457">
        <v>1</v>
      </c>
      <c r="N13" s="461"/>
      <c r="O13" s="457">
        <f t="shared" si="3"/>
        <v>0</v>
      </c>
      <c r="Q13" s="457">
        <v>1</v>
      </c>
      <c r="R13" s="461"/>
      <c r="S13" s="457">
        <f t="shared" si="4"/>
        <v>0</v>
      </c>
      <c r="U13" s="457">
        <v>1</v>
      </c>
      <c r="V13" s="461"/>
      <c r="W13" s="457">
        <f t="shared" si="5"/>
        <v>0</v>
      </c>
      <c r="Y13" s="457">
        <v>1</v>
      </c>
      <c r="Z13" s="461"/>
      <c r="AA13" s="457">
        <f t="shared" si="6"/>
        <v>0</v>
      </c>
    </row>
    <row r="14" spans="1:27" x14ac:dyDescent="0.25">
      <c r="A14" s="462">
        <v>44561</v>
      </c>
      <c r="B14" s="456"/>
      <c r="C14" s="456">
        <f>SUM(C2:C13)</f>
        <v>16284</v>
      </c>
      <c r="E14" s="462">
        <v>44592</v>
      </c>
      <c r="F14" s="456"/>
      <c r="G14" s="456">
        <f>SUM(G2:G13)</f>
        <v>0</v>
      </c>
      <c r="I14" s="462">
        <v>44620</v>
      </c>
      <c r="J14" s="456"/>
      <c r="K14" s="456">
        <f>SUM(K2:K13)</f>
        <v>0</v>
      </c>
      <c r="M14" s="462">
        <v>44651</v>
      </c>
      <c r="N14" s="456"/>
      <c r="O14" s="456">
        <f>SUM(O2:O13)</f>
        <v>0</v>
      </c>
      <c r="Q14" s="462">
        <v>44681</v>
      </c>
      <c r="R14" s="456"/>
      <c r="S14" s="456">
        <f>SUM(S2:S13)</f>
        <v>0</v>
      </c>
      <c r="U14" s="462">
        <v>44712</v>
      </c>
      <c r="V14" s="456"/>
      <c r="W14" s="456">
        <f>SUM(W2:W13)</f>
        <v>0</v>
      </c>
      <c r="Y14" s="462">
        <v>44742</v>
      </c>
      <c r="Z14" s="456"/>
      <c r="AA14" s="456">
        <f>SUM(AA2:AA13)</f>
        <v>0</v>
      </c>
    </row>
    <row r="15" spans="1:27" x14ac:dyDescent="0.25">
      <c r="B15" s="455" t="s">
        <v>658</v>
      </c>
      <c r="C15" s="460">
        <v>16255</v>
      </c>
      <c r="F15" s="455" t="s">
        <v>658</v>
      </c>
      <c r="G15" s="460"/>
      <c r="J15" s="455" t="s">
        <v>658</v>
      </c>
      <c r="K15" s="460"/>
      <c r="N15" s="455" t="s">
        <v>658</v>
      </c>
      <c r="O15" s="460"/>
      <c r="R15" s="455" t="s">
        <v>658</v>
      </c>
      <c r="S15" s="460"/>
      <c r="V15" s="455" t="s">
        <v>658</v>
      </c>
      <c r="W15" s="460"/>
      <c r="Z15" s="455" t="s">
        <v>658</v>
      </c>
      <c r="AA15" s="460"/>
    </row>
    <row r="16" spans="1:27" x14ac:dyDescent="0.25">
      <c r="B16" s="455" t="s">
        <v>655</v>
      </c>
      <c r="C16" s="454">
        <f>C14-C15</f>
        <v>29</v>
      </c>
      <c r="F16" s="455" t="s">
        <v>655</v>
      </c>
      <c r="G16" s="454">
        <f>G14-G15</f>
        <v>0</v>
      </c>
      <c r="J16" s="455" t="s">
        <v>655</v>
      </c>
      <c r="K16" s="454">
        <f>K14-K15</f>
        <v>0</v>
      </c>
      <c r="N16" s="455" t="s">
        <v>655</v>
      </c>
      <c r="O16" s="454">
        <f>O14-O15</f>
        <v>0</v>
      </c>
      <c r="R16" s="455" t="s">
        <v>655</v>
      </c>
      <c r="S16" s="454">
        <f>S14-S15</f>
        <v>0</v>
      </c>
      <c r="V16" s="455" t="s">
        <v>655</v>
      </c>
      <c r="W16" s="454">
        <f>W14-W15</f>
        <v>0</v>
      </c>
      <c r="Z16" s="455" t="s">
        <v>655</v>
      </c>
      <c r="AA16" s="454">
        <f>AA14-AA15</f>
        <v>0</v>
      </c>
    </row>
    <row r="17" spans="1:27" x14ac:dyDescent="0.25">
      <c r="N17" s="455"/>
      <c r="O17" s="454"/>
    </row>
    <row r="18" spans="1:27" x14ac:dyDescent="0.25">
      <c r="N18" s="459"/>
      <c r="O18" s="458"/>
    </row>
    <row r="19" spans="1:27" x14ac:dyDescent="0.25">
      <c r="A19" s="456" t="s">
        <v>657</v>
      </c>
      <c r="B19" s="456" t="s">
        <v>656</v>
      </c>
      <c r="C19" s="456" t="s">
        <v>214</v>
      </c>
      <c r="E19" s="456" t="s">
        <v>657</v>
      </c>
      <c r="F19" s="456" t="s">
        <v>656</v>
      </c>
      <c r="G19" s="456" t="s">
        <v>214</v>
      </c>
      <c r="I19" s="456" t="s">
        <v>657</v>
      </c>
      <c r="J19" s="456" t="s">
        <v>656</v>
      </c>
      <c r="K19" s="456" t="s">
        <v>214</v>
      </c>
      <c r="M19" s="456" t="s">
        <v>657</v>
      </c>
      <c r="N19" s="456" t="s">
        <v>656</v>
      </c>
      <c r="O19" s="456" t="s">
        <v>214</v>
      </c>
      <c r="Q19" s="456" t="s">
        <v>657</v>
      </c>
      <c r="R19" s="456" t="s">
        <v>656</v>
      </c>
      <c r="S19" s="456" t="s">
        <v>214</v>
      </c>
      <c r="U19" s="456" t="s">
        <v>657</v>
      </c>
      <c r="V19" s="456" t="s">
        <v>656</v>
      </c>
      <c r="W19" s="456" t="s">
        <v>214</v>
      </c>
      <c r="Y19" s="456" t="s">
        <v>657</v>
      </c>
      <c r="Z19" s="456" t="s">
        <v>656</v>
      </c>
      <c r="AA19" s="456" t="s">
        <v>214</v>
      </c>
    </row>
    <row r="20" spans="1:27" x14ac:dyDescent="0.25">
      <c r="A20" s="456">
        <v>5000</v>
      </c>
      <c r="B20" s="460"/>
      <c r="C20" s="456">
        <f t="shared" ref="C20:C31" si="7">A20*B20</f>
        <v>0</v>
      </c>
      <c r="E20" s="456">
        <v>5000</v>
      </c>
      <c r="F20" s="460"/>
      <c r="G20" s="456">
        <f t="shared" ref="G20:G31" si="8">E20*F20</f>
        <v>0</v>
      </c>
      <c r="I20" s="456">
        <v>5000</v>
      </c>
      <c r="J20" s="460"/>
      <c r="K20" s="456">
        <f t="shared" ref="K20:K31" si="9">I20*J20</f>
        <v>0</v>
      </c>
      <c r="M20" s="456">
        <v>5000</v>
      </c>
      <c r="N20" s="460"/>
      <c r="O20" s="456">
        <f t="shared" ref="O20:O31" si="10">M20*N20</f>
        <v>0</v>
      </c>
      <c r="Q20" s="456">
        <v>5000</v>
      </c>
      <c r="R20" s="460"/>
      <c r="S20" s="456">
        <f t="shared" ref="S20:S31" si="11">Q20*R20</f>
        <v>0</v>
      </c>
      <c r="U20" s="456">
        <v>5000</v>
      </c>
      <c r="V20" s="460"/>
      <c r="W20" s="456">
        <f t="shared" ref="W20:W31" si="12">U20*V20</f>
        <v>0</v>
      </c>
      <c r="Y20" s="456">
        <v>5000</v>
      </c>
      <c r="Z20" s="460"/>
      <c r="AA20" s="456">
        <f t="shared" ref="AA20:AA31" si="13">Y20*Z20</f>
        <v>0</v>
      </c>
    </row>
    <row r="21" spans="1:27" x14ac:dyDescent="0.25">
      <c r="A21" s="456">
        <v>2000</v>
      </c>
      <c r="B21" s="460"/>
      <c r="C21" s="456">
        <f t="shared" si="7"/>
        <v>0</v>
      </c>
      <c r="E21" s="456">
        <v>2000</v>
      </c>
      <c r="F21" s="460"/>
      <c r="G21" s="456">
        <f t="shared" si="8"/>
        <v>0</v>
      </c>
      <c r="I21" s="456">
        <v>2000</v>
      </c>
      <c r="J21" s="460"/>
      <c r="K21" s="456">
        <f t="shared" si="9"/>
        <v>0</v>
      </c>
      <c r="M21" s="456">
        <v>2000</v>
      </c>
      <c r="N21" s="460"/>
      <c r="O21" s="456">
        <f t="shared" si="10"/>
        <v>0</v>
      </c>
      <c r="Q21" s="456">
        <v>2000</v>
      </c>
      <c r="R21" s="460"/>
      <c r="S21" s="456">
        <f t="shared" si="11"/>
        <v>0</v>
      </c>
      <c r="U21" s="456">
        <v>2000</v>
      </c>
      <c r="V21" s="460"/>
      <c r="W21" s="456">
        <f t="shared" si="12"/>
        <v>0</v>
      </c>
      <c r="Y21" s="456">
        <v>2000</v>
      </c>
      <c r="Z21" s="460"/>
      <c r="AA21" s="456">
        <f t="shared" si="13"/>
        <v>0</v>
      </c>
    </row>
    <row r="22" spans="1:27" x14ac:dyDescent="0.25">
      <c r="A22" s="456">
        <v>1000</v>
      </c>
      <c r="B22" s="460"/>
      <c r="C22" s="456">
        <f t="shared" si="7"/>
        <v>0</v>
      </c>
      <c r="E22" s="456">
        <v>1000</v>
      </c>
      <c r="F22" s="460"/>
      <c r="G22" s="456">
        <f t="shared" si="8"/>
        <v>0</v>
      </c>
      <c r="I22" s="456">
        <v>1000</v>
      </c>
      <c r="J22" s="460"/>
      <c r="K22" s="456">
        <f t="shared" si="9"/>
        <v>0</v>
      </c>
      <c r="M22" s="456">
        <v>1000</v>
      </c>
      <c r="N22" s="460"/>
      <c r="O22" s="456">
        <f t="shared" si="10"/>
        <v>0</v>
      </c>
      <c r="Q22" s="456">
        <v>1000</v>
      </c>
      <c r="R22" s="460"/>
      <c r="S22" s="456">
        <f t="shared" si="11"/>
        <v>0</v>
      </c>
      <c r="U22" s="456">
        <v>1000</v>
      </c>
      <c r="V22" s="460"/>
      <c r="W22" s="456">
        <f t="shared" si="12"/>
        <v>0</v>
      </c>
      <c r="Y22" s="456">
        <v>1000</v>
      </c>
      <c r="Z22" s="460"/>
      <c r="AA22" s="456">
        <f t="shared" si="13"/>
        <v>0</v>
      </c>
    </row>
    <row r="23" spans="1:27" x14ac:dyDescent="0.25">
      <c r="A23" s="456">
        <v>500</v>
      </c>
      <c r="B23" s="460"/>
      <c r="C23" s="456">
        <f t="shared" si="7"/>
        <v>0</v>
      </c>
      <c r="E23" s="456">
        <v>500</v>
      </c>
      <c r="F23" s="460"/>
      <c r="G23" s="456">
        <f t="shared" si="8"/>
        <v>0</v>
      </c>
      <c r="I23" s="456">
        <v>500</v>
      </c>
      <c r="J23" s="460"/>
      <c r="K23" s="456">
        <f t="shared" si="9"/>
        <v>0</v>
      </c>
      <c r="M23" s="456">
        <v>500</v>
      </c>
      <c r="N23" s="460"/>
      <c r="O23" s="456">
        <f t="shared" si="10"/>
        <v>0</v>
      </c>
      <c r="Q23" s="456">
        <v>500</v>
      </c>
      <c r="R23" s="460"/>
      <c r="S23" s="456">
        <f t="shared" si="11"/>
        <v>0</v>
      </c>
      <c r="U23" s="456">
        <v>500</v>
      </c>
      <c r="V23" s="460"/>
      <c r="W23" s="456">
        <f t="shared" si="12"/>
        <v>0</v>
      </c>
      <c r="Y23" s="456">
        <v>500</v>
      </c>
      <c r="Z23" s="460"/>
      <c r="AA23" s="456">
        <f t="shared" si="13"/>
        <v>0</v>
      </c>
    </row>
    <row r="24" spans="1:27" x14ac:dyDescent="0.25">
      <c r="A24" s="456">
        <v>200</v>
      </c>
      <c r="B24" s="460"/>
      <c r="C24" s="456">
        <f t="shared" si="7"/>
        <v>0</v>
      </c>
      <c r="E24" s="456">
        <v>200</v>
      </c>
      <c r="F24" s="460"/>
      <c r="G24" s="456">
        <f t="shared" si="8"/>
        <v>0</v>
      </c>
      <c r="I24" s="456">
        <v>200</v>
      </c>
      <c r="J24" s="460"/>
      <c r="K24" s="456">
        <f t="shared" si="9"/>
        <v>0</v>
      </c>
      <c r="M24" s="456">
        <v>200</v>
      </c>
      <c r="N24" s="460"/>
      <c r="O24" s="456">
        <f t="shared" si="10"/>
        <v>0</v>
      </c>
      <c r="Q24" s="456">
        <v>200</v>
      </c>
      <c r="R24" s="460"/>
      <c r="S24" s="456">
        <f t="shared" si="11"/>
        <v>0</v>
      </c>
      <c r="U24" s="456">
        <v>200</v>
      </c>
      <c r="V24" s="460"/>
      <c r="W24" s="456">
        <f t="shared" si="12"/>
        <v>0</v>
      </c>
      <c r="Y24" s="456">
        <v>200</v>
      </c>
      <c r="Z24" s="460"/>
      <c r="AA24" s="456">
        <f t="shared" si="13"/>
        <v>0</v>
      </c>
    </row>
    <row r="25" spans="1:27" x14ac:dyDescent="0.25">
      <c r="A25" s="456">
        <v>100</v>
      </c>
      <c r="B25" s="460"/>
      <c r="C25" s="456">
        <f t="shared" si="7"/>
        <v>0</v>
      </c>
      <c r="E25" s="456">
        <v>100</v>
      </c>
      <c r="F25" s="460"/>
      <c r="G25" s="456">
        <f t="shared" si="8"/>
        <v>0</v>
      </c>
      <c r="I25" s="456">
        <v>100</v>
      </c>
      <c r="J25" s="460"/>
      <c r="K25" s="456">
        <f t="shared" si="9"/>
        <v>0</v>
      </c>
      <c r="M25" s="456">
        <v>100</v>
      </c>
      <c r="N25" s="460"/>
      <c r="O25" s="456">
        <f t="shared" si="10"/>
        <v>0</v>
      </c>
      <c r="Q25" s="456">
        <v>100</v>
      </c>
      <c r="R25" s="460"/>
      <c r="S25" s="456">
        <f t="shared" si="11"/>
        <v>0</v>
      </c>
      <c r="U25" s="456">
        <v>100</v>
      </c>
      <c r="V25" s="460"/>
      <c r="W25" s="456">
        <f t="shared" si="12"/>
        <v>0</v>
      </c>
      <c r="Y25" s="456">
        <v>100</v>
      </c>
      <c r="Z25" s="460"/>
      <c r="AA25" s="456">
        <f t="shared" si="13"/>
        <v>0</v>
      </c>
    </row>
    <row r="26" spans="1:27" x14ac:dyDescent="0.25">
      <c r="A26" s="456">
        <v>50</v>
      </c>
      <c r="B26" s="460"/>
      <c r="C26" s="456">
        <f t="shared" si="7"/>
        <v>0</v>
      </c>
      <c r="E26" s="456">
        <v>50</v>
      </c>
      <c r="F26" s="460"/>
      <c r="G26" s="456">
        <f t="shared" si="8"/>
        <v>0</v>
      </c>
      <c r="I26" s="456">
        <v>50</v>
      </c>
      <c r="J26" s="460"/>
      <c r="K26" s="456">
        <f t="shared" si="9"/>
        <v>0</v>
      </c>
      <c r="M26" s="456">
        <v>50</v>
      </c>
      <c r="N26" s="460"/>
      <c r="O26" s="456">
        <f t="shared" si="10"/>
        <v>0</v>
      </c>
      <c r="Q26" s="456">
        <v>50</v>
      </c>
      <c r="R26" s="460"/>
      <c r="S26" s="456">
        <f t="shared" si="11"/>
        <v>0</v>
      </c>
      <c r="U26" s="456">
        <v>50</v>
      </c>
      <c r="V26" s="460"/>
      <c r="W26" s="456">
        <f t="shared" si="12"/>
        <v>0</v>
      </c>
      <c r="Y26" s="456">
        <v>50</v>
      </c>
      <c r="Z26" s="460"/>
      <c r="AA26" s="456">
        <f t="shared" si="13"/>
        <v>0</v>
      </c>
    </row>
    <row r="27" spans="1:27" x14ac:dyDescent="0.25">
      <c r="A27" s="456">
        <v>20</v>
      </c>
      <c r="B27" s="460"/>
      <c r="C27" s="456">
        <f t="shared" si="7"/>
        <v>0</v>
      </c>
      <c r="E27" s="456">
        <v>20</v>
      </c>
      <c r="F27" s="460"/>
      <c r="G27" s="456">
        <f t="shared" si="8"/>
        <v>0</v>
      </c>
      <c r="I27" s="456">
        <v>20</v>
      </c>
      <c r="J27" s="460"/>
      <c r="K27" s="456">
        <f t="shared" si="9"/>
        <v>0</v>
      </c>
      <c r="M27" s="456">
        <v>20</v>
      </c>
      <c r="N27" s="460"/>
      <c r="O27" s="456">
        <f t="shared" si="10"/>
        <v>0</v>
      </c>
      <c r="Q27" s="456">
        <v>20</v>
      </c>
      <c r="R27" s="460"/>
      <c r="S27" s="456">
        <f t="shared" si="11"/>
        <v>0</v>
      </c>
      <c r="U27" s="456">
        <v>20</v>
      </c>
      <c r="V27" s="460"/>
      <c r="W27" s="456">
        <f t="shared" si="12"/>
        <v>0</v>
      </c>
      <c r="Y27" s="456">
        <v>20</v>
      </c>
      <c r="Z27" s="460"/>
      <c r="AA27" s="456">
        <f t="shared" si="13"/>
        <v>0</v>
      </c>
    </row>
    <row r="28" spans="1:27" x14ac:dyDescent="0.25">
      <c r="A28" s="456">
        <v>10</v>
      </c>
      <c r="B28" s="460"/>
      <c r="C28" s="456">
        <f t="shared" si="7"/>
        <v>0</v>
      </c>
      <c r="E28" s="456">
        <v>10</v>
      </c>
      <c r="F28" s="460"/>
      <c r="G28" s="456">
        <f t="shared" si="8"/>
        <v>0</v>
      </c>
      <c r="I28" s="456">
        <v>10</v>
      </c>
      <c r="J28" s="460"/>
      <c r="K28" s="456">
        <f t="shared" si="9"/>
        <v>0</v>
      </c>
      <c r="M28" s="456">
        <v>10</v>
      </c>
      <c r="N28" s="460"/>
      <c r="O28" s="456">
        <f t="shared" si="10"/>
        <v>0</v>
      </c>
      <c r="Q28" s="456">
        <v>10</v>
      </c>
      <c r="R28" s="460"/>
      <c r="S28" s="456">
        <f t="shared" si="11"/>
        <v>0</v>
      </c>
      <c r="U28" s="456">
        <v>10</v>
      </c>
      <c r="V28" s="460"/>
      <c r="W28" s="456">
        <f t="shared" si="12"/>
        <v>0</v>
      </c>
      <c r="Y28" s="456">
        <v>10</v>
      </c>
      <c r="Z28" s="460"/>
      <c r="AA28" s="456">
        <f t="shared" si="13"/>
        <v>0</v>
      </c>
    </row>
    <row r="29" spans="1:27" x14ac:dyDescent="0.25">
      <c r="A29" s="456">
        <v>5</v>
      </c>
      <c r="B29" s="460"/>
      <c r="C29" s="456">
        <f t="shared" si="7"/>
        <v>0</v>
      </c>
      <c r="E29" s="456">
        <v>5</v>
      </c>
      <c r="F29" s="460"/>
      <c r="G29" s="456">
        <f t="shared" si="8"/>
        <v>0</v>
      </c>
      <c r="I29" s="456">
        <v>5</v>
      </c>
      <c r="J29" s="460"/>
      <c r="K29" s="456">
        <f t="shared" si="9"/>
        <v>0</v>
      </c>
      <c r="M29" s="456">
        <v>5</v>
      </c>
      <c r="N29" s="460"/>
      <c r="O29" s="456">
        <f t="shared" si="10"/>
        <v>0</v>
      </c>
      <c r="Q29" s="456">
        <v>5</v>
      </c>
      <c r="R29" s="460"/>
      <c r="S29" s="456">
        <f t="shared" si="11"/>
        <v>0</v>
      </c>
      <c r="U29" s="456">
        <v>5</v>
      </c>
      <c r="V29" s="460"/>
      <c r="W29" s="456">
        <f t="shared" si="12"/>
        <v>0</v>
      </c>
      <c r="Y29" s="456">
        <v>5</v>
      </c>
      <c r="Z29" s="460"/>
      <c r="AA29" s="456">
        <f t="shared" si="13"/>
        <v>0</v>
      </c>
    </row>
    <row r="30" spans="1:27" x14ac:dyDescent="0.25">
      <c r="A30" s="456">
        <v>2</v>
      </c>
      <c r="B30" s="460"/>
      <c r="C30" s="456">
        <f t="shared" si="7"/>
        <v>0</v>
      </c>
      <c r="E30" s="456">
        <v>2</v>
      </c>
      <c r="F30" s="460"/>
      <c r="G30" s="456">
        <f t="shared" si="8"/>
        <v>0</v>
      </c>
      <c r="I30" s="456">
        <v>2</v>
      </c>
      <c r="J30" s="460"/>
      <c r="K30" s="456">
        <f t="shared" si="9"/>
        <v>0</v>
      </c>
      <c r="M30" s="456">
        <v>2</v>
      </c>
      <c r="N30" s="460"/>
      <c r="O30" s="456">
        <f t="shared" si="10"/>
        <v>0</v>
      </c>
      <c r="Q30" s="456">
        <v>2</v>
      </c>
      <c r="R30" s="460"/>
      <c r="S30" s="456">
        <f t="shared" si="11"/>
        <v>0</v>
      </c>
      <c r="U30" s="456">
        <v>2</v>
      </c>
      <c r="V30" s="460"/>
      <c r="W30" s="456">
        <f t="shared" si="12"/>
        <v>0</v>
      </c>
      <c r="Y30" s="456">
        <v>2</v>
      </c>
      <c r="Z30" s="460"/>
      <c r="AA30" s="456">
        <f t="shared" si="13"/>
        <v>0</v>
      </c>
    </row>
    <row r="31" spans="1:27" ht="15.75" thickBot="1" x14ac:dyDescent="0.3">
      <c r="A31" s="457">
        <v>1</v>
      </c>
      <c r="B31" s="461"/>
      <c r="C31" s="457">
        <f t="shared" si="7"/>
        <v>0</v>
      </c>
      <c r="E31" s="457">
        <v>1</v>
      </c>
      <c r="F31" s="461"/>
      <c r="G31" s="457">
        <f t="shared" si="8"/>
        <v>0</v>
      </c>
      <c r="I31" s="457">
        <v>1</v>
      </c>
      <c r="J31" s="461"/>
      <c r="K31" s="457">
        <f t="shared" si="9"/>
        <v>0</v>
      </c>
      <c r="M31" s="457">
        <v>1</v>
      </c>
      <c r="N31" s="461"/>
      <c r="O31" s="457">
        <f t="shared" si="10"/>
        <v>0</v>
      </c>
      <c r="Q31" s="457">
        <v>1</v>
      </c>
      <c r="R31" s="461"/>
      <c r="S31" s="457">
        <f t="shared" si="11"/>
        <v>0</v>
      </c>
      <c r="U31" s="457">
        <v>1</v>
      </c>
      <c r="V31" s="461"/>
      <c r="W31" s="457">
        <f t="shared" si="12"/>
        <v>0</v>
      </c>
      <c r="Y31" s="457">
        <v>1</v>
      </c>
      <c r="Z31" s="461"/>
      <c r="AA31" s="457">
        <f t="shared" si="13"/>
        <v>0</v>
      </c>
    </row>
    <row r="32" spans="1:27" x14ac:dyDescent="0.25">
      <c r="A32" s="462">
        <v>44773</v>
      </c>
      <c r="B32" s="456"/>
      <c r="C32" s="456">
        <f>SUM(C20:C31)</f>
        <v>0</v>
      </c>
      <c r="E32" s="462">
        <v>44804</v>
      </c>
      <c r="F32" s="456"/>
      <c r="G32" s="456">
        <f>SUM(G20:G31)</f>
        <v>0</v>
      </c>
      <c r="I32" s="462">
        <v>44834</v>
      </c>
      <c r="J32" s="456"/>
      <c r="K32" s="456">
        <f>SUM(K20:K31)</f>
        <v>0</v>
      </c>
      <c r="M32" s="462">
        <v>44865</v>
      </c>
      <c r="N32" s="456"/>
      <c r="O32" s="456">
        <f>SUM(O20:O31)</f>
        <v>0</v>
      </c>
      <c r="Q32" s="462">
        <v>44895</v>
      </c>
      <c r="R32" s="456"/>
      <c r="S32" s="456">
        <f>SUM(S20:S31)</f>
        <v>0</v>
      </c>
      <c r="U32" s="462">
        <v>44926</v>
      </c>
      <c r="V32" s="456"/>
      <c r="W32" s="456">
        <f>SUM(W20:W31)</f>
        <v>0</v>
      </c>
      <c r="Y32" s="462"/>
      <c r="Z32" s="456"/>
      <c r="AA32" s="456">
        <f>SUM(AA20:AA31)</f>
        <v>0</v>
      </c>
    </row>
    <row r="33" spans="2:27" x14ac:dyDescent="0.25">
      <c r="B33" s="455" t="s">
        <v>658</v>
      </c>
      <c r="C33" s="460"/>
      <c r="F33" s="455" t="s">
        <v>658</v>
      </c>
      <c r="G33" s="460"/>
      <c r="J33" s="455" t="s">
        <v>658</v>
      </c>
      <c r="K33" s="460"/>
      <c r="N33" s="455" t="s">
        <v>658</v>
      </c>
      <c r="O33" s="460"/>
      <c r="R33" s="455" t="s">
        <v>658</v>
      </c>
      <c r="S33" s="460"/>
      <c r="V33" s="455" t="s">
        <v>658</v>
      </c>
      <c r="W33" s="460"/>
      <c r="Z33" s="455" t="s">
        <v>658</v>
      </c>
      <c r="AA33" s="460"/>
    </row>
    <row r="34" spans="2:27" x14ac:dyDescent="0.25">
      <c r="B34" s="455" t="s">
        <v>655</v>
      </c>
      <c r="C34" s="454">
        <f>C32-C33</f>
        <v>0</v>
      </c>
      <c r="F34" s="455" t="s">
        <v>655</v>
      </c>
      <c r="G34" s="454">
        <f>G32-G33</f>
        <v>0</v>
      </c>
      <c r="J34" s="455" t="s">
        <v>655</v>
      </c>
      <c r="K34" s="454">
        <f>K32-K33</f>
        <v>0</v>
      </c>
      <c r="N34" s="455" t="s">
        <v>655</v>
      </c>
      <c r="O34" s="454">
        <f>O32-O33</f>
        <v>0</v>
      </c>
      <c r="R34" s="455" t="s">
        <v>655</v>
      </c>
      <c r="S34" s="454">
        <f>S32-S33</f>
        <v>0</v>
      </c>
      <c r="V34" s="455" t="s">
        <v>655</v>
      </c>
      <c r="W34" s="454">
        <f>W32-W33</f>
        <v>0</v>
      </c>
      <c r="Z34" s="455" t="s">
        <v>655</v>
      </c>
      <c r="AA34" s="454">
        <f>AA32-AA33</f>
        <v>0</v>
      </c>
    </row>
  </sheetData>
  <sheetProtection sheet="1" objects="1" scenarios="1"/>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G55"/>
  <sheetViews>
    <sheetView workbookViewId="0">
      <pane xSplit="1" ySplit="3" topLeftCell="B4" activePane="bottomRight" state="frozen"/>
      <selection pane="topRight" activeCell="B1" sqref="B1"/>
      <selection pane="bottomLeft" activeCell="A4" sqref="A4"/>
      <selection pane="bottomRight" activeCell="B5" sqref="B5"/>
    </sheetView>
  </sheetViews>
  <sheetFormatPr defaultColWidth="9.140625" defaultRowHeight="12.75" x14ac:dyDescent="0.2"/>
  <cols>
    <col min="1" max="1" width="3.42578125" style="424" customWidth="1"/>
    <col min="2" max="2" width="8.7109375" style="432" bestFit="1" customWidth="1"/>
    <col min="3" max="3" width="6.85546875" style="424" bestFit="1" customWidth="1"/>
    <col min="4" max="4" width="35.7109375" style="424" customWidth="1"/>
    <col min="5" max="7" width="10" style="376" customWidth="1"/>
    <col min="8" max="16384" width="9.140625" style="377"/>
  </cols>
  <sheetData>
    <row r="1" spans="1:7" ht="13.5" thickBot="1" x14ac:dyDescent="0.25">
      <c r="A1" s="553" t="s">
        <v>507</v>
      </c>
      <c r="B1" s="554"/>
      <c r="C1" s="554"/>
      <c r="D1" s="554"/>
      <c r="E1" s="554"/>
      <c r="F1" s="554"/>
      <c r="G1" s="554"/>
    </row>
    <row r="2" spans="1:7" x14ac:dyDescent="0.2">
      <c r="A2" s="557" t="s">
        <v>140</v>
      </c>
      <c r="B2" s="555" t="s">
        <v>494</v>
      </c>
      <c r="C2" s="559" t="s">
        <v>4</v>
      </c>
      <c r="D2" s="559" t="s">
        <v>5</v>
      </c>
      <c r="E2" s="551" t="s">
        <v>508</v>
      </c>
      <c r="F2" s="551"/>
      <c r="G2" s="552"/>
    </row>
    <row r="3" spans="1:7" ht="13.5" thickBot="1" x14ac:dyDescent="0.25">
      <c r="A3" s="558"/>
      <c r="B3" s="556"/>
      <c r="C3" s="560"/>
      <c r="D3" s="560"/>
      <c r="E3" s="425" t="s">
        <v>495</v>
      </c>
      <c r="F3" s="426" t="s">
        <v>496</v>
      </c>
      <c r="G3" s="427" t="s">
        <v>8</v>
      </c>
    </row>
    <row r="4" spans="1:7" s="423" customFormat="1" x14ac:dyDescent="0.2">
      <c r="A4" s="378">
        <v>0</v>
      </c>
      <c r="B4" s="379"/>
      <c r="C4" s="380" t="s">
        <v>1</v>
      </c>
      <c r="D4" s="36" t="str">
        <f>"Stav k 1.1."&amp;YEAR(B5)</f>
        <v>Stav k 1.1.2014</v>
      </c>
      <c r="E4" s="381" t="s">
        <v>1</v>
      </c>
      <c r="F4" s="382" t="s">
        <v>1</v>
      </c>
      <c r="G4" s="430">
        <v>0</v>
      </c>
    </row>
    <row r="5" spans="1:7" x14ac:dyDescent="0.2">
      <c r="A5" s="383">
        <f>A4+1</f>
        <v>1</v>
      </c>
      <c r="B5" s="384">
        <v>41656</v>
      </c>
      <c r="C5" s="385" t="s">
        <v>107</v>
      </c>
      <c r="D5" s="386" t="s">
        <v>509</v>
      </c>
      <c r="E5" s="387">
        <v>900</v>
      </c>
      <c r="F5" s="388"/>
      <c r="G5" s="389">
        <f>G4+E5-F5</f>
        <v>900</v>
      </c>
    </row>
    <row r="6" spans="1:7" x14ac:dyDescent="0.2">
      <c r="A6" s="390">
        <f t="shared" ref="A6:A53" si="0">A5+1</f>
        <v>2</v>
      </c>
      <c r="B6" s="391">
        <v>41676</v>
      </c>
      <c r="C6" s="392" t="s">
        <v>108</v>
      </c>
      <c r="D6" s="393" t="s">
        <v>498</v>
      </c>
      <c r="E6" s="394">
        <v>3500</v>
      </c>
      <c r="F6" s="395"/>
      <c r="G6" s="396">
        <f t="shared" ref="G6:G54" si="1">G5+E6-F6</f>
        <v>4400</v>
      </c>
    </row>
    <row r="7" spans="1:7" x14ac:dyDescent="0.2">
      <c r="A7" s="383">
        <f t="shared" si="0"/>
        <v>3</v>
      </c>
      <c r="B7" s="384">
        <v>41822</v>
      </c>
      <c r="C7" s="385" t="s">
        <v>439</v>
      </c>
      <c r="D7" s="386" t="s">
        <v>497</v>
      </c>
      <c r="E7" s="387">
        <v>800</v>
      </c>
      <c r="F7" s="388"/>
      <c r="G7" s="389">
        <f t="shared" si="1"/>
        <v>5200</v>
      </c>
    </row>
    <row r="8" spans="1:7" x14ac:dyDescent="0.2">
      <c r="A8" s="390">
        <f t="shared" si="0"/>
        <v>4</v>
      </c>
      <c r="B8" s="391">
        <v>41911</v>
      </c>
      <c r="C8" s="392" t="s">
        <v>440</v>
      </c>
      <c r="D8" s="393" t="s">
        <v>501</v>
      </c>
      <c r="E8" s="394">
        <v>6550</v>
      </c>
      <c r="F8" s="395"/>
      <c r="G8" s="396">
        <f t="shared" si="1"/>
        <v>11750</v>
      </c>
    </row>
    <row r="9" spans="1:7" ht="13.5" thickBot="1" x14ac:dyDescent="0.25">
      <c r="A9" s="397">
        <f t="shared" si="0"/>
        <v>5</v>
      </c>
      <c r="B9" s="398">
        <v>41963</v>
      </c>
      <c r="C9" s="399" t="s">
        <v>499</v>
      </c>
      <c r="D9" s="400" t="s">
        <v>500</v>
      </c>
      <c r="E9" s="401">
        <v>2206</v>
      </c>
      <c r="F9" s="402"/>
      <c r="G9" s="403">
        <f t="shared" si="1"/>
        <v>13956</v>
      </c>
    </row>
    <row r="10" spans="1:7" x14ac:dyDescent="0.2">
      <c r="A10" s="404">
        <f t="shared" si="0"/>
        <v>6</v>
      </c>
      <c r="B10" s="405">
        <v>42061</v>
      </c>
      <c r="C10" s="406" t="s">
        <v>109</v>
      </c>
      <c r="D10" s="407" t="s">
        <v>502</v>
      </c>
      <c r="E10" s="408">
        <v>3242</v>
      </c>
      <c r="F10" s="409"/>
      <c r="G10" s="410">
        <f t="shared" si="1"/>
        <v>17198</v>
      </c>
    </row>
    <row r="11" spans="1:7" x14ac:dyDescent="0.2">
      <c r="A11" s="383">
        <f t="shared" si="0"/>
        <v>7</v>
      </c>
      <c r="B11" s="384">
        <v>42167</v>
      </c>
      <c r="C11" s="411" t="s">
        <v>111</v>
      </c>
      <c r="D11" s="386" t="s">
        <v>511</v>
      </c>
      <c r="E11" s="387">
        <v>39900</v>
      </c>
      <c r="F11" s="388"/>
      <c r="G11" s="389">
        <f t="shared" si="1"/>
        <v>57098</v>
      </c>
    </row>
    <row r="12" spans="1:7" x14ac:dyDescent="0.2">
      <c r="A12" s="390">
        <f t="shared" si="0"/>
        <v>8</v>
      </c>
      <c r="B12" s="391">
        <v>42214</v>
      </c>
      <c r="C12" s="392" t="s">
        <v>437</v>
      </c>
      <c r="D12" s="393" t="s">
        <v>512</v>
      </c>
      <c r="E12" s="394">
        <v>6660</v>
      </c>
      <c r="F12" s="395"/>
      <c r="G12" s="396">
        <f t="shared" si="1"/>
        <v>63758</v>
      </c>
    </row>
    <row r="13" spans="1:7" ht="13.5" thickBot="1" x14ac:dyDescent="0.25">
      <c r="A13" s="397">
        <f t="shared" si="0"/>
        <v>9</v>
      </c>
      <c r="B13" s="398">
        <v>42247</v>
      </c>
      <c r="C13" s="412" t="s">
        <v>112</v>
      </c>
      <c r="D13" s="400" t="s">
        <v>504</v>
      </c>
      <c r="E13" s="401">
        <v>4852</v>
      </c>
      <c r="F13" s="402"/>
      <c r="G13" s="403">
        <f t="shared" si="1"/>
        <v>68610</v>
      </c>
    </row>
    <row r="14" spans="1:7" x14ac:dyDescent="0.2">
      <c r="A14" s="404">
        <f t="shared" si="0"/>
        <v>10</v>
      </c>
      <c r="B14" s="405">
        <v>42460</v>
      </c>
      <c r="C14" s="406" t="s">
        <v>110</v>
      </c>
      <c r="D14" s="407" t="s">
        <v>510</v>
      </c>
      <c r="E14" s="408">
        <v>3242</v>
      </c>
      <c r="F14" s="409"/>
      <c r="G14" s="410">
        <f t="shared" si="1"/>
        <v>71852</v>
      </c>
    </row>
    <row r="15" spans="1:7" x14ac:dyDescent="0.2">
      <c r="A15" s="383">
        <f t="shared" si="0"/>
        <v>11</v>
      </c>
      <c r="B15" s="384">
        <v>42643</v>
      </c>
      <c r="C15" s="411" t="s">
        <v>435</v>
      </c>
      <c r="D15" s="386" t="s">
        <v>503</v>
      </c>
      <c r="E15" s="387">
        <v>1594</v>
      </c>
      <c r="F15" s="388"/>
      <c r="G15" s="389">
        <f t="shared" si="1"/>
        <v>73446</v>
      </c>
    </row>
    <row r="16" spans="1:7" x14ac:dyDescent="0.2">
      <c r="A16" s="390">
        <f t="shared" si="0"/>
        <v>12</v>
      </c>
      <c r="B16" s="391">
        <v>42676</v>
      </c>
      <c r="C16" s="392" t="s">
        <v>439</v>
      </c>
      <c r="D16" s="393" t="s">
        <v>504</v>
      </c>
      <c r="E16" s="394">
        <v>5035</v>
      </c>
      <c r="F16" s="395"/>
      <c r="G16" s="396">
        <f t="shared" si="1"/>
        <v>78481</v>
      </c>
    </row>
    <row r="17" spans="1:7" ht="13.5" thickBot="1" x14ac:dyDescent="0.25">
      <c r="A17" s="397">
        <f t="shared" si="0"/>
        <v>13</v>
      </c>
      <c r="B17" s="398">
        <v>42734</v>
      </c>
      <c r="C17" s="412" t="s">
        <v>436</v>
      </c>
      <c r="D17" s="400" t="s">
        <v>513</v>
      </c>
      <c r="E17" s="401">
        <v>3300</v>
      </c>
      <c r="F17" s="402"/>
      <c r="G17" s="403">
        <f t="shared" si="1"/>
        <v>81781</v>
      </c>
    </row>
    <row r="18" spans="1:7" x14ac:dyDescent="0.2">
      <c r="A18" s="404">
        <f t="shared" si="0"/>
        <v>14</v>
      </c>
      <c r="B18" s="405">
        <v>42852</v>
      </c>
      <c r="C18" s="406" t="s">
        <v>109</v>
      </c>
      <c r="D18" s="407" t="s">
        <v>505</v>
      </c>
      <c r="E18" s="408">
        <v>9321</v>
      </c>
      <c r="F18" s="409"/>
      <c r="G18" s="410">
        <f t="shared" si="1"/>
        <v>91102</v>
      </c>
    </row>
    <row r="19" spans="1:7" x14ac:dyDescent="0.2">
      <c r="A19" s="383">
        <f t="shared" si="0"/>
        <v>15</v>
      </c>
      <c r="B19" s="384">
        <v>43081</v>
      </c>
      <c r="C19" s="428" t="s">
        <v>1</v>
      </c>
      <c r="D19" s="386" t="s">
        <v>514</v>
      </c>
      <c r="E19" s="387"/>
      <c r="F19" s="388">
        <v>900</v>
      </c>
      <c r="G19" s="389">
        <f t="shared" si="1"/>
        <v>90202</v>
      </c>
    </row>
    <row r="20" spans="1:7" x14ac:dyDescent="0.2">
      <c r="A20" s="390">
        <f t="shared" si="0"/>
        <v>16</v>
      </c>
      <c r="B20" s="391">
        <v>43081</v>
      </c>
      <c r="C20" s="429" t="s">
        <v>1</v>
      </c>
      <c r="D20" s="393" t="s">
        <v>515</v>
      </c>
      <c r="E20" s="394"/>
      <c r="F20" s="395">
        <v>900</v>
      </c>
      <c r="G20" s="396">
        <f t="shared" si="1"/>
        <v>89302</v>
      </c>
    </row>
    <row r="21" spans="1:7" ht="13.5" thickBot="1" x14ac:dyDescent="0.25">
      <c r="A21" s="397">
        <f t="shared" si="0"/>
        <v>17</v>
      </c>
      <c r="B21" s="398">
        <v>43083</v>
      </c>
      <c r="C21" s="412" t="s">
        <v>438</v>
      </c>
      <c r="D21" s="400" t="s">
        <v>506</v>
      </c>
      <c r="E21" s="401">
        <v>1254</v>
      </c>
      <c r="F21" s="402"/>
      <c r="G21" s="403">
        <f t="shared" si="1"/>
        <v>90556</v>
      </c>
    </row>
    <row r="22" spans="1:7" x14ac:dyDescent="0.2">
      <c r="A22" s="404">
        <f t="shared" si="0"/>
        <v>18</v>
      </c>
      <c r="B22" s="405"/>
      <c r="C22" s="406"/>
      <c r="D22" s="407"/>
      <c r="E22" s="408"/>
      <c r="F22" s="409"/>
      <c r="G22" s="410">
        <f t="shared" si="1"/>
        <v>90556</v>
      </c>
    </row>
    <row r="23" spans="1:7" x14ac:dyDescent="0.2">
      <c r="A23" s="383">
        <f t="shared" si="0"/>
        <v>19</v>
      </c>
      <c r="B23" s="384"/>
      <c r="C23" s="385"/>
      <c r="D23" s="386"/>
      <c r="E23" s="387"/>
      <c r="F23" s="388"/>
      <c r="G23" s="389">
        <f t="shared" si="1"/>
        <v>90556</v>
      </c>
    </row>
    <row r="24" spans="1:7" x14ac:dyDescent="0.2">
      <c r="A24" s="390">
        <f t="shared" si="0"/>
        <v>20</v>
      </c>
      <c r="B24" s="391"/>
      <c r="C24" s="413"/>
      <c r="D24" s="393"/>
      <c r="E24" s="394"/>
      <c r="F24" s="395"/>
      <c r="G24" s="396">
        <f t="shared" si="1"/>
        <v>90556</v>
      </c>
    </row>
    <row r="25" spans="1:7" x14ac:dyDescent="0.2">
      <c r="A25" s="383">
        <f t="shared" si="0"/>
        <v>21</v>
      </c>
      <c r="B25" s="384"/>
      <c r="C25" s="385"/>
      <c r="D25" s="386"/>
      <c r="E25" s="387"/>
      <c r="F25" s="388"/>
      <c r="G25" s="389">
        <f t="shared" si="1"/>
        <v>90556</v>
      </c>
    </row>
    <row r="26" spans="1:7" x14ac:dyDescent="0.2">
      <c r="A26" s="390">
        <f t="shared" si="0"/>
        <v>22</v>
      </c>
      <c r="B26" s="391"/>
      <c r="C26" s="413"/>
      <c r="D26" s="393"/>
      <c r="E26" s="394"/>
      <c r="F26" s="395"/>
      <c r="G26" s="396">
        <f t="shared" si="1"/>
        <v>90556</v>
      </c>
    </row>
    <row r="27" spans="1:7" x14ac:dyDescent="0.2">
      <c r="A27" s="383">
        <f t="shared" si="0"/>
        <v>23</v>
      </c>
      <c r="B27" s="384"/>
      <c r="C27" s="385"/>
      <c r="D27" s="386"/>
      <c r="E27" s="387"/>
      <c r="F27" s="388"/>
      <c r="G27" s="389">
        <f t="shared" si="1"/>
        <v>90556</v>
      </c>
    </row>
    <row r="28" spans="1:7" x14ac:dyDescent="0.2">
      <c r="A28" s="390">
        <f t="shared" si="0"/>
        <v>24</v>
      </c>
      <c r="B28" s="391"/>
      <c r="C28" s="413"/>
      <c r="D28" s="393"/>
      <c r="E28" s="394"/>
      <c r="F28" s="395"/>
      <c r="G28" s="396">
        <f t="shared" si="1"/>
        <v>90556</v>
      </c>
    </row>
    <row r="29" spans="1:7" x14ac:dyDescent="0.2">
      <c r="A29" s="383">
        <f t="shared" si="0"/>
        <v>25</v>
      </c>
      <c r="B29" s="384"/>
      <c r="C29" s="385"/>
      <c r="D29" s="386"/>
      <c r="E29" s="387"/>
      <c r="F29" s="388"/>
      <c r="G29" s="389">
        <f t="shared" si="1"/>
        <v>90556</v>
      </c>
    </row>
    <row r="30" spans="1:7" x14ac:dyDescent="0.2">
      <c r="A30" s="390">
        <f t="shared" si="0"/>
        <v>26</v>
      </c>
      <c r="B30" s="391"/>
      <c r="C30" s="413"/>
      <c r="D30" s="393"/>
      <c r="E30" s="394"/>
      <c r="F30" s="395"/>
      <c r="G30" s="396">
        <f t="shared" si="1"/>
        <v>90556</v>
      </c>
    </row>
    <row r="31" spans="1:7" x14ac:dyDescent="0.2">
      <c r="A31" s="383">
        <f t="shared" si="0"/>
        <v>27</v>
      </c>
      <c r="B31" s="384"/>
      <c r="C31" s="385"/>
      <c r="D31" s="386"/>
      <c r="E31" s="387"/>
      <c r="F31" s="388"/>
      <c r="G31" s="389">
        <f t="shared" si="1"/>
        <v>90556</v>
      </c>
    </row>
    <row r="32" spans="1:7" x14ac:dyDescent="0.2">
      <c r="A32" s="390">
        <f t="shared" si="0"/>
        <v>28</v>
      </c>
      <c r="B32" s="391"/>
      <c r="C32" s="413"/>
      <c r="D32" s="393"/>
      <c r="E32" s="394"/>
      <c r="F32" s="395"/>
      <c r="G32" s="396">
        <f t="shared" si="1"/>
        <v>90556</v>
      </c>
    </row>
    <row r="33" spans="1:7" x14ac:dyDescent="0.2">
      <c r="A33" s="383">
        <f t="shared" si="0"/>
        <v>29</v>
      </c>
      <c r="B33" s="384"/>
      <c r="C33" s="385"/>
      <c r="D33" s="386"/>
      <c r="E33" s="387"/>
      <c r="F33" s="388"/>
      <c r="G33" s="389">
        <f t="shared" si="1"/>
        <v>90556</v>
      </c>
    </row>
    <row r="34" spans="1:7" x14ac:dyDescent="0.2">
      <c r="A34" s="390">
        <f t="shared" si="0"/>
        <v>30</v>
      </c>
      <c r="B34" s="391"/>
      <c r="C34" s="413"/>
      <c r="D34" s="393"/>
      <c r="E34" s="394"/>
      <c r="F34" s="395"/>
      <c r="G34" s="396">
        <f t="shared" si="1"/>
        <v>90556</v>
      </c>
    </row>
    <row r="35" spans="1:7" x14ac:dyDescent="0.2">
      <c r="A35" s="383">
        <f t="shared" si="0"/>
        <v>31</v>
      </c>
      <c r="B35" s="384"/>
      <c r="C35" s="385"/>
      <c r="D35" s="386"/>
      <c r="E35" s="387"/>
      <c r="F35" s="388"/>
      <c r="G35" s="389">
        <f t="shared" si="1"/>
        <v>90556</v>
      </c>
    </row>
    <row r="36" spans="1:7" x14ac:dyDescent="0.2">
      <c r="A36" s="390">
        <f t="shared" si="0"/>
        <v>32</v>
      </c>
      <c r="B36" s="391"/>
      <c r="C36" s="413"/>
      <c r="D36" s="393"/>
      <c r="E36" s="394"/>
      <c r="F36" s="395"/>
      <c r="G36" s="396">
        <f t="shared" si="1"/>
        <v>90556</v>
      </c>
    </row>
    <row r="37" spans="1:7" x14ac:dyDescent="0.2">
      <c r="A37" s="383">
        <f t="shared" si="0"/>
        <v>33</v>
      </c>
      <c r="B37" s="384"/>
      <c r="C37" s="385"/>
      <c r="D37" s="386"/>
      <c r="E37" s="387"/>
      <c r="F37" s="388"/>
      <c r="G37" s="389">
        <f t="shared" si="1"/>
        <v>90556</v>
      </c>
    </row>
    <row r="38" spans="1:7" x14ac:dyDescent="0.2">
      <c r="A38" s="390">
        <f t="shared" si="0"/>
        <v>34</v>
      </c>
      <c r="B38" s="391"/>
      <c r="C38" s="413"/>
      <c r="D38" s="393"/>
      <c r="E38" s="394"/>
      <c r="F38" s="395"/>
      <c r="G38" s="396">
        <f t="shared" si="1"/>
        <v>90556</v>
      </c>
    </row>
    <row r="39" spans="1:7" x14ac:dyDescent="0.2">
      <c r="A39" s="383">
        <f t="shared" si="0"/>
        <v>35</v>
      </c>
      <c r="B39" s="384"/>
      <c r="C39" s="385"/>
      <c r="D39" s="386"/>
      <c r="E39" s="387"/>
      <c r="F39" s="388"/>
      <c r="G39" s="389">
        <f t="shared" si="1"/>
        <v>90556</v>
      </c>
    </row>
    <row r="40" spans="1:7" x14ac:dyDescent="0.2">
      <c r="A40" s="390">
        <f t="shared" si="0"/>
        <v>36</v>
      </c>
      <c r="B40" s="391"/>
      <c r="C40" s="413"/>
      <c r="D40" s="393"/>
      <c r="E40" s="394"/>
      <c r="F40" s="395"/>
      <c r="G40" s="396">
        <f t="shared" si="1"/>
        <v>90556</v>
      </c>
    </row>
    <row r="41" spans="1:7" x14ac:dyDescent="0.2">
      <c r="A41" s="383">
        <f t="shared" si="0"/>
        <v>37</v>
      </c>
      <c r="B41" s="384"/>
      <c r="C41" s="385"/>
      <c r="D41" s="386"/>
      <c r="E41" s="387"/>
      <c r="F41" s="388"/>
      <c r="G41" s="389">
        <f t="shared" si="1"/>
        <v>90556</v>
      </c>
    </row>
    <row r="42" spans="1:7" x14ac:dyDescent="0.2">
      <c r="A42" s="390">
        <f t="shared" si="0"/>
        <v>38</v>
      </c>
      <c r="B42" s="391"/>
      <c r="C42" s="413"/>
      <c r="D42" s="393"/>
      <c r="E42" s="394"/>
      <c r="F42" s="395"/>
      <c r="G42" s="396">
        <f t="shared" si="1"/>
        <v>90556</v>
      </c>
    </row>
    <row r="43" spans="1:7" x14ac:dyDescent="0.2">
      <c r="A43" s="383">
        <f t="shared" si="0"/>
        <v>39</v>
      </c>
      <c r="B43" s="384"/>
      <c r="C43" s="385"/>
      <c r="D43" s="386"/>
      <c r="E43" s="387"/>
      <c r="F43" s="388"/>
      <c r="G43" s="389">
        <f t="shared" si="1"/>
        <v>90556</v>
      </c>
    </row>
    <row r="44" spans="1:7" x14ac:dyDescent="0.2">
      <c r="A44" s="390">
        <f t="shared" si="0"/>
        <v>40</v>
      </c>
      <c r="B44" s="391"/>
      <c r="C44" s="413"/>
      <c r="D44" s="393"/>
      <c r="E44" s="394"/>
      <c r="F44" s="395"/>
      <c r="G44" s="396">
        <f t="shared" si="1"/>
        <v>90556</v>
      </c>
    </row>
    <row r="45" spans="1:7" x14ac:dyDescent="0.2">
      <c r="A45" s="383">
        <f t="shared" si="0"/>
        <v>41</v>
      </c>
      <c r="B45" s="384"/>
      <c r="C45" s="385"/>
      <c r="D45" s="386"/>
      <c r="E45" s="387"/>
      <c r="F45" s="388"/>
      <c r="G45" s="389">
        <f t="shared" si="1"/>
        <v>90556</v>
      </c>
    </row>
    <row r="46" spans="1:7" x14ac:dyDescent="0.2">
      <c r="A46" s="390">
        <f t="shared" si="0"/>
        <v>42</v>
      </c>
      <c r="B46" s="391"/>
      <c r="C46" s="413"/>
      <c r="D46" s="393"/>
      <c r="E46" s="394"/>
      <c r="F46" s="395"/>
      <c r="G46" s="396">
        <f t="shared" si="1"/>
        <v>90556</v>
      </c>
    </row>
    <row r="47" spans="1:7" x14ac:dyDescent="0.2">
      <c r="A47" s="383">
        <f t="shared" si="0"/>
        <v>43</v>
      </c>
      <c r="B47" s="384"/>
      <c r="C47" s="385"/>
      <c r="D47" s="386"/>
      <c r="E47" s="387"/>
      <c r="F47" s="388"/>
      <c r="G47" s="389">
        <f t="shared" si="1"/>
        <v>90556</v>
      </c>
    </row>
    <row r="48" spans="1:7" x14ac:dyDescent="0.2">
      <c r="A48" s="390">
        <f t="shared" si="0"/>
        <v>44</v>
      </c>
      <c r="B48" s="391"/>
      <c r="C48" s="413"/>
      <c r="D48" s="393"/>
      <c r="E48" s="394"/>
      <c r="F48" s="395"/>
      <c r="G48" s="396">
        <f t="shared" si="1"/>
        <v>90556</v>
      </c>
    </row>
    <row r="49" spans="1:7" x14ac:dyDescent="0.2">
      <c r="A49" s="383">
        <f t="shared" si="0"/>
        <v>45</v>
      </c>
      <c r="B49" s="384"/>
      <c r="C49" s="411"/>
      <c r="D49" s="386"/>
      <c r="E49" s="387"/>
      <c r="F49" s="388"/>
      <c r="G49" s="389">
        <f t="shared" si="1"/>
        <v>90556</v>
      </c>
    </row>
    <row r="50" spans="1:7" x14ac:dyDescent="0.2">
      <c r="A50" s="390">
        <f t="shared" si="0"/>
        <v>46</v>
      </c>
      <c r="B50" s="391"/>
      <c r="C50" s="413"/>
      <c r="D50" s="393"/>
      <c r="E50" s="394"/>
      <c r="F50" s="395"/>
      <c r="G50" s="396">
        <f t="shared" si="1"/>
        <v>90556</v>
      </c>
    </row>
    <row r="51" spans="1:7" x14ac:dyDescent="0.2">
      <c r="A51" s="383">
        <f t="shared" si="0"/>
        <v>47</v>
      </c>
      <c r="B51" s="384"/>
      <c r="C51" s="385"/>
      <c r="D51" s="386"/>
      <c r="E51" s="387"/>
      <c r="F51" s="388"/>
      <c r="G51" s="389">
        <f t="shared" si="1"/>
        <v>90556</v>
      </c>
    </row>
    <row r="52" spans="1:7" x14ac:dyDescent="0.2">
      <c r="A52" s="390">
        <f t="shared" si="0"/>
        <v>48</v>
      </c>
      <c r="B52" s="391"/>
      <c r="C52" s="413"/>
      <c r="D52" s="393"/>
      <c r="E52" s="394"/>
      <c r="F52" s="395"/>
      <c r="G52" s="396">
        <f t="shared" si="1"/>
        <v>90556</v>
      </c>
    </row>
    <row r="53" spans="1:7" x14ac:dyDescent="0.2">
      <c r="A53" s="383">
        <f t="shared" si="0"/>
        <v>49</v>
      </c>
      <c r="B53" s="384"/>
      <c r="C53" s="411"/>
      <c r="D53" s="386"/>
      <c r="E53" s="387"/>
      <c r="F53" s="388"/>
      <c r="G53" s="389">
        <f t="shared" si="1"/>
        <v>90556</v>
      </c>
    </row>
    <row r="54" spans="1:7" ht="13.5" thickBot="1" x14ac:dyDescent="0.25">
      <c r="A54" s="414">
        <f>A53+1</f>
        <v>50</v>
      </c>
      <c r="B54" s="415"/>
      <c r="C54" s="416"/>
      <c r="D54" s="417"/>
      <c r="E54" s="418"/>
      <c r="F54" s="419"/>
      <c r="G54" s="396">
        <f t="shared" si="1"/>
        <v>90556</v>
      </c>
    </row>
    <row r="55" spans="1:7" s="424" customFormat="1" ht="13.5" thickBot="1" x14ac:dyDescent="0.25">
      <c r="A55" s="420" t="s">
        <v>1</v>
      </c>
      <c r="B55" s="549" t="str">
        <f>"Obrat od počátku evidence + Konečný stav k 31.12."&amp;YEAR(MAX(B5:B54))</f>
        <v>Obrat od počátku evidence + Konečný stav k 31.12.2017</v>
      </c>
      <c r="C55" s="549"/>
      <c r="D55" s="550"/>
      <c r="E55" s="421">
        <f>SUM(E5:E54)</f>
        <v>92356</v>
      </c>
      <c r="F55" s="422">
        <f>SUM(F5:F54)</f>
        <v>1800</v>
      </c>
      <c r="G55" s="431">
        <f>G4+E55-F55</f>
        <v>90556</v>
      </c>
    </row>
  </sheetData>
  <sheetProtection sheet="1" objects="1" scenarios="1"/>
  <mergeCells count="7">
    <mergeCell ref="B55:D55"/>
    <mergeCell ref="E2:G2"/>
    <mergeCell ref="A1:G1"/>
    <mergeCell ref="B2:B3"/>
    <mergeCell ref="A2:A3"/>
    <mergeCell ref="C2:C3"/>
    <mergeCell ref="D2:D3"/>
  </mergeCells>
  <conditionalFormatting sqref="G4:G55">
    <cfRule type="cellIs" dxfId="19" priority="3" stopIfTrue="1" operator="lessThan">
      <formula>0</formula>
    </cfRule>
  </conditionalFormatting>
  <dataValidations count="2">
    <dataValidation type="whole" operator="greaterThanOrEqual" allowBlank="1" showErrorMessage="1" errorTitle="Chybná hodnota" error="Je nutné zadat celé nezáporné číslo._x000a__x000a_Záporná čísla nebo čísla s desetinnou částí jsou nepřípustná._x000a_" sqref="G4" xr:uid="{00000000-0002-0000-0400-000000000000}">
      <formula1>0</formula1>
    </dataValidation>
    <dataValidation type="whole" operator="greaterThan" allowBlank="1" showErrorMessage="1" errorTitle="Chybná hodnota" error="Je nutné zadat celé kladné číslo._x000a__x000a_Záporná čísla, nula nebo čísla s desetinnou částí jsou nepřípustná._x000a_" sqref="E5:F54" xr:uid="{00000000-0002-0000-0400-000001000000}">
      <formula1>0</formula1>
    </dataValidation>
  </dataValidation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4">
    <tabColor rgb="FFFF0000"/>
  </sheetPr>
  <dimension ref="A1:I48"/>
  <sheetViews>
    <sheetView workbookViewId="0">
      <selection activeCell="D36" sqref="D36:E36"/>
    </sheetView>
  </sheetViews>
  <sheetFormatPr defaultRowHeight="12.75" x14ac:dyDescent="0.2"/>
  <cols>
    <col min="1" max="1" width="2.85546875" style="47" customWidth="1"/>
    <col min="2" max="2" width="35.85546875" style="47" bestFit="1" customWidth="1"/>
    <col min="3" max="3" width="5.42578125" style="47" customWidth="1"/>
    <col min="4" max="4" width="7.5703125" style="47" bestFit="1" customWidth="1"/>
    <col min="5" max="5" width="8.85546875" style="47" customWidth="1"/>
    <col min="6" max="6" width="9.85546875" style="47" customWidth="1"/>
    <col min="7" max="7" width="4.42578125" style="47" customWidth="1"/>
    <col min="8" max="8" width="14.28515625" style="47" customWidth="1"/>
    <col min="9" max="9" width="2.85546875" style="47" customWidth="1"/>
    <col min="10" max="16384" width="9.140625" style="47"/>
  </cols>
  <sheetData>
    <row r="1" spans="1:9" x14ac:dyDescent="0.2">
      <c r="A1" s="443" t="b">
        <f>AND(Deník!E607,(G25-E25)=H45)</f>
        <v>0</v>
      </c>
      <c r="B1" s="616" t="str">
        <f>IF(AND(Deník!E607="",(G25-E25)=H45),"Rozdíl příjmů a výdajů souhlasí s Peněžním deníkem.",IF(Deník!E607="","Zaokrouhlovací problém = nutno RUČNĚ opravit","Nesouhlasí Rozdíl příjmů a výdajů, zkontrolujte správnost Klasifikací a Označení, příp. Průběžné položky."))</f>
        <v>Zaokrouhlovací problém = nutno RUČNĚ opravit</v>
      </c>
      <c r="C1" s="616"/>
      <c r="D1" s="616"/>
      <c r="E1" s="616"/>
      <c r="F1" s="616"/>
      <c r="G1" s="616"/>
      <c r="H1" s="616"/>
      <c r="I1" s="181"/>
    </row>
    <row r="2" spans="1:9" ht="37.5" customHeight="1" x14ac:dyDescent="0.2">
      <c r="B2" s="618" t="s">
        <v>82</v>
      </c>
      <c r="C2" s="619"/>
      <c r="D2" s="619"/>
      <c r="E2" s="619"/>
      <c r="F2" s="619"/>
      <c r="G2" s="619"/>
      <c r="H2" s="620"/>
    </row>
    <row r="3" spans="1:9" ht="18" x14ac:dyDescent="0.25">
      <c r="B3" s="48"/>
      <c r="C3" s="49" t="s">
        <v>83</v>
      </c>
      <c r="D3" s="73">
        <f>YEAR(Deník!B6)</f>
        <v>2021</v>
      </c>
      <c r="E3" s="50"/>
      <c r="F3" s="50"/>
      <c r="G3" s="50"/>
      <c r="H3" s="51"/>
    </row>
    <row r="4" spans="1:9" ht="7.5" customHeight="1" x14ac:dyDescent="0.2"/>
    <row r="5" spans="1:9" x14ac:dyDescent="0.2">
      <c r="B5" s="47" t="s">
        <v>105</v>
      </c>
      <c r="F5" s="74" t="s">
        <v>106</v>
      </c>
    </row>
    <row r="6" spans="1:9" ht="15.75" x14ac:dyDescent="0.25">
      <c r="B6" s="364" t="str">
        <f>'Základní údaje'!B6</f>
        <v>SH ČMS - Sbor dobrovolných hasičů Osík</v>
      </c>
      <c r="F6" s="617" t="str">
        <f>"CZ"&amp;'Základní údaje'!B5</f>
        <v>CZ64211045</v>
      </c>
      <c r="G6" s="617"/>
      <c r="H6" s="617"/>
    </row>
    <row r="7" spans="1:9" ht="15.75" x14ac:dyDescent="0.25">
      <c r="B7" s="363" t="str">
        <f>IF('Základní údaje'!B6="SH ČMS - Sbor dobrovolných hasičů",'Základní údaje'!B11,"")</f>
        <v/>
      </c>
    </row>
    <row r="8" spans="1:9" ht="7.5" customHeight="1" x14ac:dyDescent="0.2"/>
    <row r="9" spans="1:9" ht="21" thickBot="1" x14ac:dyDescent="0.35">
      <c r="B9" s="52" t="s">
        <v>104</v>
      </c>
      <c r="H9" s="47" t="s">
        <v>84</v>
      </c>
    </row>
    <row r="10" spans="1:9" ht="15" customHeight="1" x14ac:dyDescent="0.2">
      <c r="B10" s="627" t="s">
        <v>85</v>
      </c>
      <c r="C10" s="628"/>
      <c r="D10" s="327" t="s">
        <v>86</v>
      </c>
      <c r="E10" s="624" t="str">
        <f>"Stav k 1.1."&amp;YEAR(Deník!B6)</f>
        <v>Stav k 1.1.2021</v>
      </c>
      <c r="F10" s="625"/>
      <c r="G10" s="625" t="str">
        <f>"Stav k 31.12."&amp;YEAR(Deník!B6)</f>
        <v>Stav k 31.12.2021</v>
      </c>
      <c r="H10" s="626"/>
    </row>
    <row r="11" spans="1:9" ht="15" customHeight="1" x14ac:dyDescent="0.2">
      <c r="B11" s="575" t="s">
        <v>99</v>
      </c>
      <c r="C11" s="576"/>
      <c r="D11" s="579">
        <v>1</v>
      </c>
      <c r="E11" s="565">
        <f>SUM('Přehled o majetku a závazcích'!E11:G12)</f>
        <v>0</v>
      </c>
      <c r="F11" s="566"/>
      <c r="G11" s="569">
        <f>SUM('Přehled o majetku a závazcích'!H11:H12)</f>
        <v>0</v>
      </c>
      <c r="H11" s="581"/>
    </row>
    <row r="12" spans="1:9" ht="15" customHeight="1" x14ac:dyDescent="0.2">
      <c r="B12" s="577"/>
      <c r="C12" s="578"/>
      <c r="D12" s="580"/>
      <c r="E12" s="567"/>
      <c r="F12" s="568"/>
      <c r="G12" s="570"/>
      <c r="H12" s="582"/>
    </row>
    <row r="13" spans="1:9" ht="15" customHeight="1" x14ac:dyDescent="0.2">
      <c r="B13" s="583" t="s">
        <v>87</v>
      </c>
      <c r="C13" s="584"/>
      <c r="D13" s="54">
        <v>2</v>
      </c>
      <c r="E13" s="599">
        <f>Deník!I5</f>
        <v>2000</v>
      </c>
      <c r="F13" s="600"/>
      <c r="G13" s="573">
        <f>Deník!I607</f>
        <v>3625</v>
      </c>
      <c r="H13" s="574"/>
    </row>
    <row r="14" spans="1:9" ht="15" customHeight="1" x14ac:dyDescent="0.2">
      <c r="B14" s="583" t="s">
        <v>88</v>
      </c>
      <c r="C14" s="584"/>
      <c r="D14" s="54">
        <v>3</v>
      </c>
      <c r="E14" s="599">
        <f>ROUND(Deník!L5,0)</f>
        <v>6000</v>
      </c>
      <c r="F14" s="600"/>
      <c r="G14" s="573">
        <f>ROUND(Deník!L607,0)</f>
        <v>10884</v>
      </c>
      <c r="H14" s="574"/>
    </row>
    <row r="15" spans="1:9" ht="15" customHeight="1" x14ac:dyDescent="0.2">
      <c r="B15" s="583" t="s">
        <v>89</v>
      </c>
      <c r="C15" s="584"/>
      <c r="D15" s="54">
        <v>4</v>
      </c>
      <c r="E15" s="599">
        <f>'Přehled o majetku a závazcích'!E13:G13</f>
        <v>0</v>
      </c>
      <c r="F15" s="600"/>
      <c r="G15" s="573">
        <f>'Přehled o majetku a závazcích'!H13</f>
        <v>0</v>
      </c>
      <c r="H15" s="574"/>
    </row>
    <row r="16" spans="1:9" ht="15" customHeight="1" x14ac:dyDescent="0.2">
      <c r="B16" s="583" t="s">
        <v>90</v>
      </c>
      <c r="C16" s="584"/>
      <c r="D16" s="54">
        <v>5</v>
      </c>
      <c r="E16" s="605">
        <f>'Přehled o majetku a závazcích'!E16:G16</f>
        <v>0</v>
      </c>
      <c r="F16" s="600"/>
      <c r="G16" s="573">
        <f>'Přehled o majetku a závazcích'!H16</f>
        <v>0</v>
      </c>
      <c r="H16" s="574"/>
    </row>
    <row r="17" spans="2:8" ht="15" customHeight="1" x14ac:dyDescent="0.2">
      <c r="B17" s="583" t="s">
        <v>91</v>
      </c>
      <c r="C17" s="584"/>
      <c r="D17" s="54">
        <v>6</v>
      </c>
      <c r="E17" s="605">
        <f>'Přehled o majetku a závazcích'!E17:G17</f>
        <v>0</v>
      </c>
      <c r="F17" s="600"/>
      <c r="G17" s="573">
        <f>'Přehled o majetku a závazcích'!H17</f>
        <v>0</v>
      </c>
      <c r="H17" s="574"/>
    </row>
    <row r="18" spans="2:8" ht="15" customHeight="1" x14ac:dyDescent="0.2">
      <c r="B18" s="610"/>
      <c r="C18" s="611"/>
      <c r="D18" s="55">
        <v>7</v>
      </c>
      <c r="E18" s="593"/>
      <c r="F18" s="594"/>
      <c r="G18" s="591"/>
      <c r="H18" s="592"/>
    </row>
    <row r="19" spans="2:8" ht="15" customHeight="1" x14ac:dyDescent="0.2">
      <c r="B19" s="606" t="s">
        <v>92</v>
      </c>
      <c r="C19" s="607"/>
      <c r="D19" s="56">
        <v>8</v>
      </c>
      <c r="E19" s="595">
        <f>SUM(E11:F18)</f>
        <v>8000</v>
      </c>
      <c r="F19" s="596"/>
      <c r="G19" s="589">
        <f>SUM(G11:H18)</f>
        <v>14509</v>
      </c>
      <c r="H19" s="590"/>
    </row>
    <row r="20" spans="2:8" ht="15" customHeight="1" x14ac:dyDescent="0.2">
      <c r="B20" s="608" t="s">
        <v>93</v>
      </c>
      <c r="C20" s="609"/>
      <c r="D20" s="53">
        <v>9</v>
      </c>
      <c r="E20" s="597">
        <f>'Přehled o majetku a závazcích'!E24:G24</f>
        <v>0</v>
      </c>
      <c r="F20" s="598"/>
      <c r="G20" s="601">
        <f>'Přehled o majetku a závazcích'!H24</f>
        <v>0</v>
      </c>
      <c r="H20" s="602"/>
    </row>
    <row r="21" spans="2:8" ht="15" customHeight="1" x14ac:dyDescent="0.2">
      <c r="B21" s="583" t="s">
        <v>94</v>
      </c>
      <c r="C21" s="584"/>
      <c r="D21" s="54">
        <v>10</v>
      </c>
      <c r="E21" s="599"/>
      <c r="F21" s="600"/>
      <c r="G21" s="573"/>
      <c r="H21" s="574"/>
    </row>
    <row r="22" spans="2:8" ht="15" customHeight="1" x14ac:dyDescent="0.2">
      <c r="B22" s="583" t="s">
        <v>95</v>
      </c>
      <c r="C22" s="584"/>
      <c r="D22" s="54">
        <v>11</v>
      </c>
      <c r="E22" s="599"/>
      <c r="F22" s="600"/>
      <c r="G22" s="573"/>
      <c r="H22" s="574"/>
    </row>
    <row r="23" spans="2:8" ht="15" customHeight="1" x14ac:dyDescent="0.2">
      <c r="B23" s="610"/>
      <c r="C23" s="611"/>
      <c r="D23" s="55">
        <v>12</v>
      </c>
      <c r="E23" s="593"/>
      <c r="F23" s="594"/>
      <c r="G23" s="591"/>
      <c r="H23" s="592"/>
    </row>
    <row r="24" spans="2:8" ht="15" customHeight="1" x14ac:dyDescent="0.2">
      <c r="B24" s="606" t="s">
        <v>96</v>
      </c>
      <c r="C24" s="607"/>
      <c r="D24" s="56">
        <v>13</v>
      </c>
      <c r="E24" s="595">
        <f>SUM(E20:F23)</f>
        <v>0</v>
      </c>
      <c r="F24" s="596"/>
      <c r="G24" s="589">
        <f>SUM(G20:H23)</f>
        <v>0</v>
      </c>
      <c r="H24" s="590"/>
    </row>
    <row r="25" spans="2:8" ht="15" customHeight="1" thickBot="1" x14ac:dyDescent="0.25">
      <c r="B25" s="603" t="s">
        <v>97</v>
      </c>
      <c r="C25" s="604"/>
      <c r="D25" s="57">
        <v>14</v>
      </c>
      <c r="E25" s="585">
        <f>E19-E24</f>
        <v>8000</v>
      </c>
      <c r="F25" s="586"/>
      <c r="G25" s="587">
        <f>G19-G24</f>
        <v>14509</v>
      </c>
      <c r="H25" s="588"/>
    </row>
    <row r="26" spans="2:8" ht="7.5" customHeight="1" x14ac:dyDescent="0.2"/>
    <row r="27" spans="2:8" ht="21" thickBot="1" x14ac:dyDescent="0.35">
      <c r="B27" s="52" t="s">
        <v>103</v>
      </c>
      <c r="H27" s="47" t="s">
        <v>84</v>
      </c>
    </row>
    <row r="28" spans="2:8" ht="25.5" customHeight="1" x14ac:dyDescent="0.2">
      <c r="B28" s="326" t="s">
        <v>64</v>
      </c>
      <c r="C28" s="327" t="s">
        <v>86</v>
      </c>
      <c r="D28" s="621" t="s">
        <v>360</v>
      </c>
      <c r="E28" s="622"/>
      <c r="F28" s="623" t="s">
        <v>361</v>
      </c>
      <c r="G28" s="622"/>
      <c r="H28" s="325" t="s">
        <v>98</v>
      </c>
    </row>
    <row r="29" spans="2:8" ht="15" customHeight="1" x14ac:dyDescent="0.2">
      <c r="B29" s="58" t="s">
        <v>50</v>
      </c>
      <c r="C29" s="59">
        <v>1</v>
      </c>
      <c r="D29" s="597">
        <f>Deník!O606</f>
        <v>4000</v>
      </c>
      <c r="E29" s="598"/>
      <c r="F29" s="601" t="s">
        <v>101</v>
      </c>
      <c r="G29" s="598"/>
      <c r="H29" s="60">
        <f>SUM(D29:G29)</f>
        <v>4000</v>
      </c>
    </row>
    <row r="30" spans="2:8" ht="15" customHeight="1" x14ac:dyDescent="0.2">
      <c r="B30" s="61" t="s">
        <v>51</v>
      </c>
      <c r="C30" s="62">
        <v>2</v>
      </c>
      <c r="D30" s="605">
        <f>Deník!N606</f>
        <v>24025</v>
      </c>
      <c r="E30" s="600"/>
      <c r="F30" s="573">
        <f>Deník!R606</f>
        <v>500</v>
      </c>
      <c r="G30" s="600"/>
      <c r="H30" s="63">
        <f t="shared" ref="H30:H36" si="0">SUM(D30:G30)</f>
        <v>24525</v>
      </c>
    </row>
    <row r="31" spans="2:8" ht="15" customHeight="1" x14ac:dyDescent="0.2">
      <c r="B31" s="61" t="s">
        <v>42</v>
      </c>
      <c r="C31" s="62">
        <v>3</v>
      </c>
      <c r="D31" s="605" t="s">
        <v>101</v>
      </c>
      <c r="E31" s="600"/>
      <c r="F31" s="573">
        <f>Deník!S606</f>
        <v>2000</v>
      </c>
      <c r="G31" s="600"/>
      <c r="H31" s="63">
        <f t="shared" si="0"/>
        <v>2000</v>
      </c>
    </row>
    <row r="32" spans="2:8" ht="15" customHeight="1" x14ac:dyDescent="0.2">
      <c r="B32" s="61" t="s">
        <v>52</v>
      </c>
      <c r="C32" s="62">
        <v>4</v>
      </c>
      <c r="D32" s="605" t="s">
        <v>101</v>
      </c>
      <c r="E32" s="600"/>
      <c r="F32" s="573">
        <f>Deník!T606</f>
        <v>51</v>
      </c>
      <c r="G32" s="600"/>
      <c r="H32" s="63">
        <f t="shared" si="0"/>
        <v>51</v>
      </c>
    </row>
    <row r="33" spans="2:8" ht="15" customHeight="1" x14ac:dyDescent="0.2">
      <c r="B33" s="61" t="s">
        <v>53</v>
      </c>
      <c r="C33" s="62" t="s">
        <v>47</v>
      </c>
      <c r="D33" s="605" t="s">
        <v>101</v>
      </c>
      <c r="E33" s="600"/>
      <c r="F33" s="573">
        <f>Deník!U606</f>
        <v>2501</v>
      </c>
      <c r="G33" s="600"/>
      <c r="H33" s="63">
        <f t="shared" si="0"/>
        <v>2501</v>
      </c>
    </row>
    <row r="34" spans="2:8" ht="15" customHeight="1" x14ac:dyDescent="0.2">
      <c r="B34" s="61" t="s">
        <v>54</v>
      </c>
      <c r="C34" s="62" t="s">
        <v>48</v>
      </c>
      <c r="D34" s="605" t="s">
        <v>101</v>
      </c>
      <c r="E34" s="600"/>
      <c r="F34" s="573">
        <f>Deník!V606</f>
        <v>5000</v>
      </c>
      <c r="G34" s="600"/>
      <c r="H34" s="63">
        <f t="shared" si="0"/>
        <v>5000</v>
      </c>
    </row>
    <row r="35" spans="2:8" ht="15" customHeight="1" x14ac:dyDescent="0.2">
      <c r="B35" s="61" t="s">
        <v>55</v>
      </c>
      <c r="C35" s="62">
        <v>6</v>
      </c>
      <c r="D35" s="605" t="s">
        <v>101</v>
      </c>
      <c r="E35" s="600"/>
      <c r="F35" s="573">
        <f>Deník!W606</f>
        <v>3001</v>
      </c>
      <c r="G35" s="600"/>
      <c r="H35" s="63">
        <f t="shared" si="0"/>
        <v>3001</v>
      </c>
    </row>
    <row r="36" spans="2:8" ht="15" customHeight="1" x14ac:dyDescent="0.2">
      <c r="B36" s="64" t="s">
        <v>56</v>
      </c>
      <c r="C36" s="65">
        <v>7</v>
      </c>
      <c r="D36" s="613"/>
      <c r="E36" s="614"/>
      <c r="F36" s="591">
        <f>Deník!X606</f>
        <v>5002</v>
      </c>
      <c r="G36" s="594"/>
      <c r="H36" s="66">
        <f t="shared" si="0"/>
        <v>5002</v>
      </c>
    </row>
    <row r="37" spans="2:8" ht="15" customHeight="1" x14ac:dyDescent="0.2">
      <c r="B37" s="67" t="s">
        <v>57</v>
      </c>
      <c r="C37" s="68">
        <v>8</v>
      </c>
      <c r="D37" s="615">
        <f>SUM(D29:E36)</f>
        <v>28025</v>
      </c>
      <c r="E37" s="596"/>
      <c r="F37" s="589">
        <f>SUM(F29:G36)</f>
        <v>18055</v>
      </c>
      <c r="G37" s="596"/>
      <c r="H37" s="69">
        <f>SUM(H29:H36)</f>
        <v>46080</v>
      </c>
    </row>
    <row r="38" spans="2:8" ht="15" customHeight="1" x14ac:dyDescent="0.2">
      <c r="B38" s="561" t="s">
        <v>58</v>
      </c>
      <c r="C38" s="563">
        <v>9</v>
      </c>
      <c r="D38" s="565">
        <f>Deník!Q606</f>
        <v>100</v>
      </c>
      <c r="E38" s="566"/>
      <c r="F38" s="569" t="s">
        <v>101</v>
      </c>
      <c r="G38" s="566"/>
      <c r="H38" s="571">
        <f t="shared" ref="H38:H43" si="1">SUM(D38:G38)</f>
        <v>100</v>
      </c>
    </row>
    <row r="39" spans="2:8" ht="15" customHeight="1" x14ac:dyDescent="0.2">
      <c r="B39" s="562"/>
      <c r="C39" s="564"/>
      <c r="D39" s="567"/>
      <c r="E39" s="568"/>
      <c r="F39" s="570"/>
      <c r="G39" s="568"/>
      <c r="H39" s="572"/>
    </row>
    <row r="40" spans="2:8" ht="15" customHeight="1" x14ac:dyDescent="0.2">
      <c r="B40" s="61" t="s">
        <v>59</v>
      </c>
      <c r="C40" s="62">
        <v>10</v>
      </c>
      <c r="D40" s="605">
        <f>Deník!P606</f>
        <v>6300</v>
      </c>
      <c r="E40" s="600"/>
      <c r="F40" s="573">
        <f>Deník!Y606</f>
        <v>28170</v>
      </c>
      <c r="G40" s="600"/>
      <c r="H40" s="63">
        <f t="shared" si="1"/>
        <v>34470</v>
      </c>
    </row>
    <row r="41" spans="2:8" ht="15" customHeight="1" x14ac:dyDescent="0.2">
      <c r="B41" s="61" t="s">
        <v>60</v>
      </c>
      <c r="C41" s="62">
        <v>11</v>
      </c>
      <c r="D41" s="605" t="s">
        <v>101</v>
      </c>
      <c r="E41" s="600"/>
      <c r="F41" s="573">
        <f>Deník!Z606</f>
        <v>0</v>
      </c>
      <c r="G41" s="600"/>
      <c r="H41" s="63">
        <f t="shared" si="1"/>
        <v>0</v>
      </c>
    </row>
    <row r="42" spans="2:8" ht="15" customHeight="1" x14ac:dyDescent="0.2">
      <c r="B42" s="61" t="s">
        <v>61</v>
      </c>
      <c r="C42" s="62">
        <v>12</v>
      </c>
      <c r="D42" s="605" t="s">
        <v>101</v>
      </c>
      <c r="E42" s="600"/>
      <c r="F42" s="573">
        <f>Deník!AA606</f>
        <v>5000</v>
      </c>
      <c r="G42" s="600"/>
      <c r="H42" s="63">
        <f t="shared" si="1"/>
        <v>5000</v>
      </c>
    </row>
    <row r="43" spans="2:8" ht="15" customHeight="1" x14ac:dyDescent="0.2">
      <c r="B43" s="64" t="s">
        <v>62</v>
      </c>
      <c r="C43" s="65">
        <v>13</v>
      </c>
      <c r="D43" s="613"/>
      <c r="E43" s="614"/>
      <c r="F43" s="591">
        <f>Deník!AB606</f>
        <v>0</v>
      </c>
      <c r="G43" s="594"/>
      <c r="H43" s="66">
        <f t="shared" si="1"/>
        <v>0</v>
      </c>
    </row>
    <row r="44" spans="2:8" ht="15" customHeight="1" x14ac:dyDescent="0.2">
      <c r="B44" s="67" t="s">
        <v>63</v>
      </c>
      <c r="C44" s="68">
        <v>14</v>
      </c>
      <c r="D44" s="615">
        <f>SUM(D38:E43)</f>
        <v>6400</v>
      </c>
      <c r="E44" s="596"/>
      <c r="F44" s="589">
        <f>SUM(F38:G43)</f>
        <v>33170</v>
      </c>
      <c r="G44" s="596"/>
      <c r="H44" s="69">
        <f>SUM(H38:H43)</f>
        <v>39570</v>
      </c>
    </row>
    <row r="45" spans="2:8" ht="15" customHeight="1" thickBot="1" x14ac:dyDescent="0.25">
      <c r="B45" s="70" t="s">
        <v>728</v>
      </c>
      <c r="C45" s="71">
        <v>15</v>
      </c>
      <c r="D45" s="612">
        <f>D37-D44</f>
        <v>21625</v>
      </c>
      <c r="E45" s="586"/>
      <c r="F45" s="587">
        <f>F37-F44</f>
        <v>-15115</v>
      </c>
      <c r="G45" s="586"/>
      <c r="H45" s="72">
        <f>H37-H44</f>
        <v>6510</v>
      </c>
    </row>
    <row r="46" spans="2:8" x14ac:dyDescent="0.2">
      <c r="B46" s="47" t="s">
        <v>100</v>
      </c>
    </row>
    <row r="47" spans="2:8" ht="7.5" customHeight="1" x14ac:dyDescent="0.2"/>
    <row r="48" spans="2:8" x14ac:dyDescent="0.2">
      <c r="B48" s="47" t="str">
        <f>"Datum: "&amp;'Základní údaje'!B19</f>
        <v>Datum: d.m.rok</v>
      </c>
      <c r="D48" s="47" t="s">
        <v>102</v>
      </c>
    </row>
  </sheetData>
  <sheetProtection sheet="1" objects="1" scenarios="1"/>
  <mergeCells count="86">
    <mergeCell ref="B1:H1"/>
    <mergeCell ref="F6:H6"/>
    <mergeCell ref="D32:E32"/>
    <mergeCell ref="B2:H2"/>
    <mergeCell ref="D28:E28"/>
    <mergeCell ref="F28:G28"/>
    <mergeCell ref="E10:F10"/>
    <mergeCell ref="G10:H10"/>
    <mergeCell ref="B10:C10"/>
    <mergeCell ref="D29:E29"/>
    <mergeCell ref="F29:G29"/>
    <mergeCell ref="D30:E30"/>
    <mergeCell ref="F30:G30"/>
    <mergeCell ref="D31:E31"/>
    <mergeCell ref="F31:G31"/>
    <mergeCell ref="F32:G32"/>
    <mergeCell ref="F35:G35"/>
    <mergeCell ref="F36:G36"/>
    <mergeCell ref="D37:E37"/>
    <mergeCell ref="F37:G37"/>
    <mergeCell ref="D33:E33"/>
    <mergeCell ref="D34:E34"/>
    <mergeCell ref="D35:E35"/>
    <mergeCell ref="B18:C18"/>
    <mergeCell ref="D45:E45"/>
    <mergeCell ref="F45:G45"/>
    <mergeCell ref="F44:G44"/>
    <mergeCell ref="F43:G43"/>
    <mergeCell ref="F42:G42"/>
    <mergeCell ref="F41:G41"/>
    <mergeCell ref="F40:G40"/>
    <mergeCell ref="D40:E40"/>
    <mergeCell ref="D41:E41"/>
    <mergeCell ref="D42:E42"/>
    <mergeCell ref="D43:E43"/>
    <mergeCell ref="D44:E44"/>
    <mergeCell ref="D36:E36"/>
    <mergeCell ref="F33:G33"/>
    <mergeCell ref="F34:G34"/>
    <mergeCell ref="G18:H18"/>
    <mergeCell ref="B25:C25"/>
    <mergeCell ref="E13:F13"/>
    <mergeCell ref="E14:F14"/>
    <mergeCell ref="E15:F15"/>
    <mergeCell ref="E16:F16"/>
    <mergeCell ref="E17:F17"/>
    <mergeCell ref="E18:F18"/>
    <mergeCell ref="B19:C19"/>
    <mergeCell ref="B20:C20"/>
    <mergeCell ref="B21:C21"/>
    <mergeCell ref="B22:C22"/>
    <mergeCell ref="B23:C23"/>
    <mergeCell ref="B24:C24"/>
    <mergeCell ref="B13:C13"/>
    <mergeCell ref="B14:C14"/>
    <mergeCell ref="G21:H21"/>
    <mergeCell ref="E19:F19"/>
    <mergeCell ref="E20:F20"/>
    <mergeCell ref="E21:F21"/>
    <mergeCell ref="E22:F22"/>
    <mergeCell ref="G20:H20"/>
    <mergeCell ref="G19:H19"/>
    <mergeCell ref="E25:F25"/>
    <mergeCell ref="G25:H25"/>
    <mergeCell ref="G24:H24"/>
    <mergeCell ref="G23:H23"/>
    <mergeCell ref="G22:H22"/>
    <mergeCell ref="E23:F23"/>
    <mergeCell ref="E24:F24"/>
    <mergeCell ref="G17:H17"/>
    <mergeCell ref="G16:H16"/>
    <mergeCell ref="G14:H14"/>
    <mergeCell ref="G13:H13"/>
    <mergeCell ref="B11:C12"/>
    <mergeCell ref="D11:D12"/>
    <mergeCell ref="E11:F12"/>
    <mergeCell ref="G11:H12"/>
    <mergeCell ref="G15:H15"/>
    <mergeCell ref="B15:C15"/>
    <mergeCell ref="B16:C16"/>
    <mergeCell ref="B17:C17"/>
    <mergeCell ref="B38:B39"/>
    <mergeCell ref="C38:C39"/>
    <mergeCell ref="D38:E39"/>
    <mergeCell ref="F38:G39"/>
    <mergeCell ref="H38:H39"/>
  </mergeCells>
  <conditionalFormatting sqref="E11:H12 E15:H17 E20:H23 D29:H36 D38:H43">
    <cfRule type="cellIs" dxfId="18" priority="1" stopIfTrue="1" operator="equal">
      <formula>0</formula>
    </cfRule>
  </conditionalFormatting>
  <conditionalFormatting sqref="B1 I1:I52 B52:H52 A1:A52">
    <cfRule type="expression" dxfId="17" priority="7" stopIfTrue="1">
      <formula>$A$1=TRUE</formula>
    </cfRule>
    <cfRule type="expression" dxfId="16" priority="8" stopIfTrue="1">
      <formula>$A$1&lt;&gt;TRUE</formula>
    </cfRule>
  </conditionalFormatting>
  <printOptions horizontalCentered="1"/>
  <pageMargins left="0.70866141732283472" right="0.70866141732283472" top="0.74803149606299213" bottom="0.74803149606299213" header="0.31496062992125984" footer="0.31496062992125984"/>
  <pageSetup paperSize="9" orientation="portrait" r:id="rId1"/>
  <ignoredErrors>
    <ignoredError sqref="H30 H36 H40 H43" formulaRange="1"/>
    <ignoredError sqref="H37"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H33"/>
  <sheetViews>
    <sheetView workbookViewId="0">
      <selection activeCell="E11" sqref="E11:G11"/>
    </sheetView>
  </sheetViews>
  <sheetFormatPr defaultRowHeight="12.75" x14ac:dyDescent="0.2"/>
  <cols>
    <col min="1" max="1" width="13.85546875" style="165" customWidth="1"/>
    <col min="2" max="2" width="17.85546875" style="165" customWidth="1"/>
    <col min="3" max="3" width="12" style="165" customWidth="1"/>
    <col min="4" max="4" width="4.42578125" style="165" customWidth="1"/>
    <col min="5" max="5" width="12" style="165" customWidth="1"/>
    <col min="6" max="6" width="3.5703125" style="165" customWidth="1"/>
    <col min="7" max="7" width="6.140625" style="165" customWidth="1"/>
    <col min="8" max="8" width="21.85546875" style="165" customWidth="1"/>
    <col min="9" max="16384" width="9.140625" style="165"/>
  </cols>
  <sheetData>
    <row r="1" spans="1:8" ht="19.5" customHeight="1" x14ac:dyDescent="0.25">
      <c r="A1" s="631" t="s">
        <v>398</v>
      </c>
      <c r="D1" s="328" t="s">
        <v>362</v>
      </c>
    </row>
    <row r="2" spans="1:8" ht="15" customHeight="1" x14ac:dyDescent="0.25">
      <c r="A2" s="631"/>
      <c r="D2" s="328" t="str">
        <f>"k 31.12."&amp;YEAR(Deník!B6)</f>
        <v>k 31.12.2021</v>
      </c>
      <c r="G2" s="646" t="s">
        <v>363</v>
      </c>
      <c r="H2" s="646"/>
    </row>
    <row r="3" spans="1:8" ht="16.5" customHeight="1" x14ac:dyDescent="0.2">
      <c r="A3" s="631"/>
      <c r="D3" s="342" t="s">
        <v>364</v>
      </c>
      <c r="G3" s="647"/>
      <c r="H3" s="647"/>
    </row>
    <row r="4" spans="1:8" ht="9.75" customHeight="1" thickBot="1" x14ac:dyDescent="0.25">
      <c r="A4" s="635" t="str">
        <f>"Registrace u "&amp;'Základní údaje'!B7&amp;", vložka"</f>
        <v>Registrace u Městského soudu v Praze, vložka</v>
      </c>
      <c r="D4" s="329"/>
      <c r="G4" s="640" t="str">
        <f>'Základní údaje'!B6&amp;IF('Základní údaje'!B6="SH ČMS - Sbor dobrovolných hasičů"," "&amp;'Základní údaje'!B11,"")</f>
        <v>SH ČMS - Sbor dobrovolných hasičů Osík</v>
      </c>
      <c r="H4" s="641"/>
    </row>
    <row r="5" spans="1:8" ht="18.75" customHeight="1" thickBot="1" x14ac:dyDescent="0.25">
      <c r="A5" s="636"/>
      <c r="C5" s="632" t="s">
        <v>397</v>
      </c>
      <c r="D5" s="633"/>
      <c r="E5" s="634"/>
      <c r="G5" s="642"/>
      <c r="H5" s="643"/>
    </row>
    <row r="6" spans="1:8" ht="23.25" customHeight="1" thickBot="1" x14ac:dyDescent="0.25">
      <c r="A6" s="365" t="str">
        <f>'Základní údaje'!B8</f>
        <v>L 2096</v>
      </c>
      <c r="C6" s="632">
        <f>'Základní údaje'!B5</f>
        <v>64211045</v>
      </c>
      <c r="D6" s="633"/>
      <c r="E6" s="634"/>
      <c r="G6" s="644"/>
      <c r="H6" s="645"/>
    </row>
    <row r="7" spans="1:8" ht="21" customHeight="1" x14ac:dyDescent="0.2"/>
    <row r="8" spans="1:8" ht="12.95" customHeight="1" x14ac:dyDescent="0.2">
      <c r="A8" s="639" t="s">
        <v>365</v>
      </c>
      <c r="B8" s="639"/>
      <c r="C8" s="639"/>
      <c r="D8" s="637" t="s">
        <v>366</v>
      </c>
      <c r="E8" s="648" t="s">
        <v>367</v>
      </c>
      <c r="F8" s="648"/>
      <c r="G8" s="648"/>
      <c r="H8" s="648"/>
    </row>
    <row r="9" spans="1:8" ht="12.95" customHeight="1" x14ac:dyDescent="0.2">
      <c r="A9" s="639"/>
      <c r="B9" s="639"/>
      <c r="C9" s="639"/>
      <c r="D9" s="638"/>
      <c r="E9" s="649" t="s">
        <v>399</v>
      </c>
      <c r="F9" s="649"/>
      <c r="G9" s="649"/>
      <c r="H9" s="649" t="s">
        <v>400</v>
      </c>
    </row>
    <row r="10" spans="1:8" ht="12.95" customHeight="1" x14ac:dyDescent="0.2">
      <c r="A10" s="639"/>
      <c r="B10" s="639"/>
      <c r="C10" s="639"/>
      <c r="D10" s="638"/>
      <c r="E10" s="649"/>
      <c r="F10" s="649"/>
      <c r="G10" s="649"/>
      <c r="H10" s="649"/>
    </row>
    <row r="11" spans="1:8" ht="24" customHeight="1" x14ac:dyDescent="0.2">
      <c r="A11" s="629" t="s">
        <v>368</v>
      </c>
      <c r="B11" s="629"/>
      <c r="C11" s="629"/>
      <c r="D11" s="330" t="s">
        <v>369</v>
      </c>
      <c r="E11" s="650"/>
      <c r="F11" s="650"/>
      <c r="G11" s="650"/>
      <c r="H11" s="341"/>
    </row>
    <row r="12" spans="1:8" ht="24" customHeight="1" x14ac:dyDescent="0.2">
      <c r="A12" s="629" t="s">
        <v>370</v>
      </c>
      <c r="B12" s="629"/>
      <c r="C12" s="629"/>
      <c r="D12" s="330" t="s">
        <v>371</v>
      </c>
      <c r="E12" s="650"/>
      <c r="F12" s="650"/>
      <c r="G12" s="650"/>
      <c r="H12" s="341"/>
    </row>
    <row r="13" spans="1:8" ht="24" customHeight="1" x14ac:dyDescent="0.2">
      <c r="A13" s="629" t="s">
        <v>372</v>
      </c>
      <c r="B13" s="629"/>
      <c r="C13" s="629"/>
      <c r="D13" s="330" t="s">
        <v>373</v>
      </c>
      <c r="E13" s="650"/>
      <c r="F13" s="650"/>
      <c r="G13" s="650"/>
      <c r="H13" s="341"/>
    </row>
    <row r="14" spans="1:8" ht="24" customHeight="1" x14ac:dyDescent="0.2">
      <c r="A14" s="629" t="s">
        <v>374</v>
      </c>
      <c r="B14" s="629"/>
      <c r="C14" s="629"/>
      <c r="D14" s="330" t="s">
        <v>375</v>
      </c>
      <c r="E14" s="652">
        <f>ROUND(Deník!I5,-3)/1000</f>
        <v>2</v>
      </c>
      <c r="F14" s="652"/>
      <c r="G14" s="652"/>
      <c r="H14" s="339">
        <f>ROUND(Deník!I607,-3)/1000</f>
        <v>4</v>
      </c>
    </row>
    <row r="15" spans="1:8" ht="24" customHeight="1" x14ac:dyDescent="0.2">
      <c r="A15" s="629" t="s">
        <v>376</v>
      </c>
      <c r="B15" s="629"/>
      <c r="C15" s="629"/>
      <c r="D15" s="330" t="s">
        <v>377</v>
      </c>
      <c r="E15" s="652">
        <f>ROUND(Deník!L5,-3)/1000</f>
        <v>6</v>
      </c>
      <c r="F15" s="652"/>
      <c r="G15" s="652"/>
      <c r="H15" s="344">
        <f>ROUND(Deník!L607,-3)/1000</f>
        <v>11</v>
      </c>
    </row>
    <row r="16" spans="1:8" ht="24" customHeight="1" x14ac:dyDescent="0.2">
      <c r="A16" s="629" t="s">
        <v>90</v>
      </c>
      <c r="B16" s="629"/>
      <c r="C16" s="629"/>
      <c r="D16" s="330" t="s">
        <v>378</v>
      </c>
      <c r="E16" s="650"/>
      <c r="F16" s="650"/>
      <c r="G16" s="650"/>
      <c r="H16" s="341"/>
    </row>
    <row r="17" spans="1:8" ht="24" customHeight="1" x14ac:dyDescent="0.2">
      <c r="A17" s="629" t="s">
        <v>91</v>
      </c>
      <c r="B17" s="629"/>
      <c r="C17" s="629"/>
      <c r="D17" s="330" t="s">
        <v>379</v>
      </c>
      <c r="E17" s="650"/>
      <c r="F17" s="650"/>
      <c r="G17" s="650"/>
      <c r="H17" s="341"/>
    </row>
    <row r="18" spans="1:8" ht="24" customHeight="1" x14ac:dyDescent="0.2">
      <c r="A18" s="629" t="s">
        <v>380</v>
      </c>
      <c r="B18" s="629"/>
      <c r="C18" s="629"/>
      <c r="D18" s="330" t="s">
        <v>381</v>
      </c>
      <c r="E18" s="650"/>
      <c r="F18" s="650"/>
      <c r="G18" s="650"/>
      <c r="H18" s="341"/>
    </row>
    <row r="19" spans="1:8" ht="24" customHeight="1" x14ac:dyDescent="0.2">
      <c r="A19" s="629" t="s">
        <v>382</v>
      </c>
      <c r="B19" s="629"/>
      <c r="C19" s="629"/>
      <c r="D19" s="330" t="s">
        <v>383</v>
      </c>
      <c r="E19" s="650"/>
      <c r="F19" s="650"/>
      <c r="G19" s="650"/>
      <c r="H19" s="341"/>
    </row>
    <row r="20" spans="1:8" ht="24" customHeight="1" x14ac:dyDescent="0.2">
      <c r="A20" s="630" t="s">
        <v>384</v>
      </c>
      <c r="B20" s="630"/>
      <c r="C20" s="630"/>
      <c r="D20" s="330" t="s">
        <v>401</v>
      </c>
      <c r="E20" s="651">
        <f>SUM(E11:G19)</f>
        <v>8</v>
      </c>
      <c r="F20" s="651"/>
      <c r="G20" s="651"/>
      <c r="H20" s="340">
        <f>SUM(H11:H19)</f>
        <v>15</v>
      </c>
    </row>
    <row r="21" spans="1:8" ht="12.95" customHeight="1" x14ac:dyDescent="0.2">
      <c r="A21" s="639" t="s">
        <v>385</v>
      </c>
      <c r="B21" s="639"/>
      <c r="C21" s="639"/>
      <c r="D21" s="637" t="s">
        <v>366</v>
      </c>
      <c r="E21" s="648" t="s">
        <v>367</v>
      </c>
      <c r="F21" s="648"/>
      <c r="G21" s="648"/>
      <c r="H21" s="648"/>
    </row>
    <row r="22" spans="1:8" ht="12.95" customHeight="1" x14ac:dyDescent="0.2">
      <c r="A22" s="639"/>
      <c r="B22" s="639"/>
      <c r="C22" s="639"/>
      <c r="D22" s="638"/>
      <c r="E22" s="649" t="s">
        <v>399</v>
      </c>
      <c r="F22" s="649"/>
      <c r="G22" s="649"/>
      <c r="H22" s="649" t="s">
        <v>400</v>
      </c>
    </row>
    <row r="23" spans="1:8" ht="12.95" customHeight="1" x14ac:dyDescent="0.2">
      <c r="A23" s="639"/>
      <c r="B23" s="639"/>
      <c r="C23" s="639"/>
      <c r="D23" s="638"/>
      <c r="E23" s="649"/>
      <c r="F23" s="649"/>
      <c r="G23" s="649"/>
      <c r="H23" s="649"/>
    </row>
    <row r="24" spans="1:8" ht="24" customHeight="1" x14ac:dyDescent="0.2">
      <c r="A24" s="629" t="s">
        <v>93</v>
      </c>
      <c r="B24" s="629"/>
      <c r="C24" s="629"/>
      <c r="D24" s="330" t="s">
        <v>386</v>
      </c>
      <c r="E24" s="650"/>
      <c r="F24" s="650"/>
      <c r="G24" s="650"/>
      <c r="H24" s="341"/>
    </row>
    <row r="25" spans="1:8" ht="24" customHeight="1" x14ac:dyDescent="0.2">
      <c r="A25" s="629" t="s">
        <v>387</v>
      </c>
      <c r="B25" s="629"/>
      <c r="C25" s="629"/>
      <c r="D25" s="330" t="s">
        <v>388</v>
      </c>
      <c r="E25" s="650"/>
      <c r="F25" s="650"/>
      <c r="G25" s="650"/>
      <c r="H25" s="341"/>
    </row>
    <row r="26" spans="1:8" ht="24" customHeight="1" x14ac:dyDescent="0.2">
      <c r="A26" s="629" t="s">
        <v>389</v>
      </c>
      <c r="B26" s="629"/>
      <c r="C26" s="629"/>
      <c r="D26" s="330" t="s">
        <v>390</v>
      </c>
      <c r="E26" s="651">
        <f>SUM(E24:G25)</f>
        <v>0</v>
      </c>
      <c r="F26" s="651"/>
      <c r="G26" s="651"/>
      <c r="H26" s="340">
        <f>SUM(H24:H25)</f>
        <v>0</v>
      </c>
    </row>
    <row r="27" spans="1:8" ht="24" customHeight="1" x14ac:dyDescent="0.2">
      <c r="A27" s="629"/>
      <c r="B27" s="629"/>
      <c r="C27" s="629"/>
      <c r="D27" s="330"/>
      <c r="E27" s="652"/>
      <c r="F27" s="652"/>
      <c r="G27" s="652"/>
      <c r="H27" s="339"/>
    </row>
    <row r="28" spans="1:8" ht="24" customHeight="1" x14ac:dyDescent="0.2">
      <c r="A28" s="629" t="s">
        <v>391</v>
      </c>
      <c r="B28" s="629"/>
      <c r="C28" s="629"/>
      <c r="D28" s="330" t="s">
        <v>392</v>
      </c>
      <c r="E28" s="651">
        <f>E20-E26</f>
        <v>8</v>
      </c>
      <c r="F28" s="651"/>
      <c r="G28" s="651"/>
      <c r="H28" s="340">
        <f>H20-H26</f>
        <v>15</v>
      </c>
    </row>
    <row r="29" spans="1:8" ht="37.5" customHeight="1" x14ac:dyDescent="0.2"/>
    <row r="30" spans="1:8" ht="21.75" customHeight="1" x14ac:dyDescent="0.2">
      <c r="A30" s="337" t="s">
        <v>393</v>
      </c>
      <c r="B30" s="331"/>
      <c r="C30" s="332"/>
      <c r="D30" s="653" t="s">
        <v>404</v>
      </c>
      <c r="E30" s="655"/>
      <c r="F30" s="655"/>
      <c r="G30" s="655"/>
      <c r="H30" s="654"/>
    </row>
    <row r="31" spans="1:8" ht="53.25" customHeight="1" x14ac:dyDescent="0.2">
      <c r="A31" s="333"/>
      <c r="B31" s="334"/>
      <c r="C31" s="335"/>
      <c r="D31" s="333"/>
      <c r="E31" s="334"/>
      <c r="F31" s="334"/>
      <c r="G31" s="334"/>
      <c r="H31" s="335"/>
    </row>
    <row r="32" spans="1:8" ht="18.75" customHeight="1" x14ac:dyDescent="0.2">
      <c r="A32" s="338" t="s">
        <v>394</v>
      </c>
      <c r="B32" s="653" t="s">
        <v>402</v>
      </c>
      <c r="C32" s="654"/>
      <c r="D32" s="653" t="s">
        <v>405</v>
      </c>
      <c r="E32" s="655"/>
      <c r="F32" s="655"/>
      <c r="G32" s="655"/>
      <c r="H32" s="654"/>
    </row>
    <row r="33" spans="1:8" ht="47.25" customHeight="1" x14ac:dyDescent="0.2">
      <c r="A33" s="336" t="s">
        <v>403</v>
      </c>
      <c r="B33" s="644" t="s">
        <v>395</v>
      </c>
      <c r="C33" s="645"/>
      <c r="D33" s="333"/>
      <c r="E33" s="334"/>
      <c r="F33" s="334"/>
      <c r="G33" s="334"/>
      <c r="H33" s="335"/>
    </row>
  </sheetData>
  <sheetProtection sheet="1" objects="1" scenarios="1"/>
  <mergeCells count="50">
    <mergeCell ref="E28:G28"/>
    <mergeCell ref="B32:C32"/>
    <mergeCell ref="B33:C33"/>
    <mergeCell ref="D32:H32"/>
    <mergeCell ref="D30:H30"/>
    <mergeCell ref="A28:C28"/>
    <mergeCell ref="E16:G16"/>
    <mergeCell ref="E17:G17"/>
    <mergeCell ref="E18:G18"/>
    <mergeCell ref="E19:G19"/>
    <mergeCell ref="E20:G20"/>
    <mergeCell ref="E11:G11"/>
    <mergeCell ref="E12:G12"/>
    <mergeCell ref="E13:G13"/>
    <mergeCell ref="E14:G14"/>
    <mergeCell ref="E15:G15"/>
    <mergeCell ref="D21:D23"/>
    <mergeCell ref="E21:H21"/>
    <mergeCell ref="E22:G23"/>
    <mergeCell ref="H22:H23"/>
    <mergeCell ref="A27:C27"/>
    <mergeCell ref="E24:G24"/>
    <mergeCell ref="E25:G25"/>
    <mergeCell ref="E26:G26"/>
    <mergeCell ref="E27:G27"/>
    <mergeCell ref="A24:C24"/>
    <mergeCell ref="A25:C25"/>
    <mergeCell ref="A26:C26"/>
    <mergeCell ref="A21:C23"/>
    <mergeCell ref="G4:H6"/>
    <mergeCell ref="G2:H3"/>
    <mergeCell ref="E8:H8"/>
    <mergeCell ref="E9:G10"/>
    <mergeCell ref="H9:H10"/>
    <mergeCell ref="A19:C19"/>
    <mergeCell ref="A20:C20"/>
    <mergeCell ref="A1:A3"/>
    <mergeCell ref="C5:E5"/>
    <mergeCell ref="C6:E6"/>
    <mergeCell ref="A4:A5"/>
    <mergeCell ref="A14:C14"/>
    <mergeCell ref="A15:C15"/>
    <mergeCell ref="A16:C16"/>
    <mergeCell ref="A17:C17"/>
    <mergeCell ref="A18:C18"/>
    <mergeCell ref="D8:D10"/>
    <mergeCell ref="A8:C10"/>
    <mergeCell ref="A11:C11"/>
    <mergeCell ref="A12:C12"/>
    <mergeCell ref="A13:C13"/>
  </mergeCells>
  <printOptions horizontalCentered="1" verticalCentered="1"/>
  <pageMargins left="0.39370078740157483" right="0.39370078740157483" top="0.39370078740157483" bottom="0.39370078740157483"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19</vt:i4>
      </vt:variant>
      <vt:variant>
        <vt:lpstr>Pojmenované oblasti</vt:lpstr>
      </vt:variant>
      <vt:variant>
        <vt:i4>18</vt:i4>
      </vt:variant>
    </vt:vector>
  </HeadingPairs>
  <TitlesOfParts>
    <vt:vector size="37" baseType="lpstr">
      <vt:lpstr>Instrukce</vt:lpstr>
      <vt:lpstr>Historie verzí</vt:lpstr>
      <vt:lpstr>Základní údaje</vt:lpstr>
      <vt:lpstr>Deník</vt:lpstr>
      <vt:lpstr>Pokladní doklad</vt:lpstr>
      <vt:lpstr>Výčetka</vt:lpstr>
      <vt:lpstr>Evidence DKP</vt:lpstr>
      <vt:lpstr>Přehled údajů k přiznání</vt:lpstr>
      <vt:lpstr>Přehled o majetku a závazcích</vt:lpstr>
      <vt:lpstr>Tisk deníku</vt:lpstr>
      <vt:lpstr>str 1</vt:lpstr>
      <vt:lpstr>str 2</vt:lpstr>
      <vt:lpstr>str 3</vt:lpstr>
      <vt:lpstr>str 4</vt:lpstr>
      <vt:lpstr>str 5</vt:lpstr>
      <vt:lpstr>str 6</vt:lpstr>
      <vt:lpstr>str 7</vt:lpstr>
      <vt:lpstr>str 8</vt:lpstr>
      <vt:lpstr>Povolené hodnoty</vt:lpstr>
      <vt:lpstr>datumovka</vt:lpstr>
      <vt:lpstr>Klasifikace</vt:lpstr>
      <vt:lpstr>'Historie verzí'!Oblast_tisku</vt:lpstr>
      <vt:lpstr>Instrukce!Oblast_tisku</vt:lpstr>
      <vt:lpstr>'Pokladní doklad'!Oblast_tisku</vt:lpstr>
      <vt:lpstr>'Přehled o majetku a závazcích'!Oblast_tisku</vt:lpstr>
      <vt:lpstr>'Přehled údajů k přiznání'!Oblast_tisku</vt:lpstr>
      <vt:lpstr>'str 1'!Oblast_tisku</vt:lpstr>
      <vt:lpstr>'str 2'!Oblast_tisku</vt:lpstr>
      <vt:lpstr>'str 3'!Oblast_tisku</vt:lpstr>
      <vt:lpstr>'str 4'!Oblast_tisku</vt:lpstr>
      <vt:lpstr>'str 5'!Oblast_tisku</vt:lpstr>
      <vt:lpstr>'str 6'!Oblast_tisku</vt:lpstr>
      <vt:lpstr>'str 7'!Oblast_tisku</vt:lpstr>
      <vt:lpstr>'str 8'!Oblast_tisku</vt:lpstr>
      <vt:lpstr>'Tisk deníku'!Oblast_tisku</vt:lpstr>
      <vt:lpstr>Označení</vt:lpstr>
      <vt:lpstr>pokladna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Peněžní deník SDH</dc:title>
  <dc:creator>Zölfl Michal</dc:creator>
  <cp:lastModifiedBy>Zölfl Michal</cp:lastModifiedBy>
  <cp:lastPrinted>2022-02-10T20:34:34Z</cp:lastPrinted>
  <dcterms:created xsi:type="dcterms:W3CDTF">1997-10-07T09:15:48Z</dcterms:created>
  <dcterms:modified xsi:type="dcterms:W3CDTF">2022-02-10T21:41:15Z</dcterms:modified>
</cp:coreProperties>
</file>